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880" activeTab="0"/>
  </bookViews>
  <sheets>
    <sheet name="Лист1" sheetId="1" r:id="rId1"/>
    <sheet name="Лист2" sheetId="2" r:id="rId2"/>
  </sheets>
  <definedNames>
    <definedName name="Print_Area_0" localSheetId="0">'Лист1'!#REF!</definedName>
    <definedName name="Print_Titles_0" localSheetId="0">'Лист1'!#REF!</definedName>
    <definedName name="_xlnm.Print_Area" localSheetId="0">'Лист1'!$A$2:$N$81</definedName>
  </definedNames>
  <calcPr fullCalcOnLoad="1"/>
</workbook>
</file>

<file path=xl/sharedStrings.xml><?xml version="1.0" encoding="utf-8"?>
<sst xmlns="http://schemas.openxmlformats.org/spreadsheetml/2006/main" count="397" uniqueCount="135">
  <si>
    <t>5. Перечень, финансовое обеспечение и характеристика мероприятий муниципальной программы                                                                                                                                                    5.1 Первый этап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</si>
  <si>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</si>
  <si>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</si>
  <si>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</si>
  <si>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</si>
  <si>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</si>
  <si>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</si>
  <si>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</si>
  <si>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 (суммарное) значение показателя                               итог</t>
  </si>
  <si>
    <t>1.</t>
  </si>
  <si>
    <r>
      <rPr>
        <sz val="16"/>
        <rFont val="Times New Roman"/>
        <family val="1"/>
      </rPr>
      <t>Подпрограмма 1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2015-2020 гг."</t>
    </r>
  </si>
  <si>
    <t>2015-2020</t>
  </si>
  <si>
    <t>тыс.руб.</t>
  </si>
  <si>
    <t>Всего:</t>
  </si>
  <si>
    <t>1.1.</t>
  </si>
  <si>
    <r>
      <rPr>
        <sz val="16"/>
        <rFont val="Times New Roman"/>
        <family val="1"/>
      </rPr>
      <t>Мероприятие 1.                    Организация и</t>
    </r>
    <r>
      <rPr>
        <sz val="16"/>
        <color indexed="9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                    проведение </t>
    </r>
    <r>
      <rPr>
        <sz val="16"/>
        <color indexed="26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</si>
  <si>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Местный бюджет</t>
  </si>
  <si>
    <t>Индикатор 1. Количество проведённых общегородских мероприятий</t>
  </si>
  <si>
    <t>ед. в год</t>
  </si>
  <si>
    <t>1.2.</t>
  </si>
  <si>
    <t xml:space="preserve">Мероприятие 2.                                             Обеспечение культурно-досуговой деятельности и народного творчества </t>
  </si>
  <si>
    <t>Индикатор 1 Количество проведённых культурно-массовых мероприятий</t>
  </si>
  <si>
    <t>Индикатор 2 Число  посещений культурно-массовых мероприятий</t>
  </si>
  <si>
    <t>тыс.чел.в год</t>
  </si>
  <si>
    <t>Индикатор  3   Количество культурно - досуговых формирований</t>
  </si>
  <si>
    <t>Индикатор 4   Численность участников культурно-досуговых формирований</t>
  </si>
  <si>
    <t>чел. в год</t>
  </si>
  <si>
    <t>1.3.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</si>
  <si>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</si>
  <si>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r>
      <rPr>
        <i/>
        <sz val="16"/>
        <rFont val="Times New Roman"/>
        <family val="1"/>
      </rPr>
      <t xml:space="preserve">Индикатор 1    Доля муниципальных учреждений культуры, находящихся в нормативном состоянии   </t>
    </r>
    <r>
      <rPr>
        <i/>
        <sz val="16"/>
        <color indexed="9"/>
        <rFont val="Times New Roman"/>
        <family val="1"/>
      </rPr>
      <t xml:space="preserve"> </t>
    </r>
  </si>
  <si>
    <t>%</t>
  </si>
  <si>
    <t>Индикатор 2      Доля муниципальных учреждений культуры, которые полностью соответствуют нормам и требованиям противопожарной безопасности</t>
  </si>
  <si>
    <t>1.4.</t>
  </si>
  <si>
    <t>Мероприятие 4                                             Организация киновидеопоказа и досуговых мероприятий</t>
  </si>
  <si>
    <t xml:space="preserve">Индикатор 1 Количество проведённыцх киносеансов </t>
  </si>
  <si>
    <t>ед.  в год</t>
  </si>
  <si>
    <t>Индикатор 2 Число посещений киносеансов</t>
  </si>
  <si>
    <t>тыс.чел. в год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</si>
  <si>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</si>
  <si>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>1.5.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</si>
  <si>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</si>
  <si>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1 Количество проведённых общественных форумов,  конференций, семинаров, лекций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</si>
  <si>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</si>
  <si>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 xml:space="preserve">Индикатор 3 Число посещений культурно-просветительских  мероприятий, в том числе: концертов классической музыки, концертов музыкального абонемента </t>
  </si>
  <si>
    <t>1.6.</t>
  </si>
  <si>
    <t>Мероприятие 6                                                       Гранты на поддержку и развитие народных самодеятельных коллективов</t>
  </si>
  <si>
    <t>1.7.</t>
  </si>
  <si>
    <t>Мероприятие 7      Организация и проведение мероприятий в рамках деятельности ТОС</t>
  </si>
  <si>
    <t>2016 - 2020</t>
  </si>
  <si>
    <t>1.8.</t>
  </si>
  <si>
    <t>Мероприятие 8                                      Организация выездных мероприятий</t>
  </si>
  <si>
    <t>2017-2020</t>
  </si>
  <si>
    <t>2.</t>
  </si>
  <si>
    <r>
      <rPr>
        <sz val="16"/>
        <rFont val="Times New Roman"/>
        <family val="1"/>
      </rP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</si>
  <si>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2.1.</t>
  </si>
  <si>
    <t>Мероприятие 1      Обеспечение библиотечно-информационного обслуживания</t>
  </si>
  <si>
    <t>Федеральный бюджет</t>
  </si>
  <si>
    <t>Индикатор  1 Количество зарегистрированных пользователей библиотек</t>
  </si>
  <si>
    <t>Индикатор  2  Количество экземпляров обновлённого библиотечного фонда</t>
  </si>
  <si>
    <t>экз.в год</t>
  </si>
  <si>
    <t>2.2.</t>
  </si>
  <si>
    <t>Мероприятие 2                       Проведение ремонтов, благоустройства, укрепление и совершенствование материально-технической базы библиотек</t>
  </si>
  <si>
    <t>Индикатор 1     Доля помещений муниципальных библиотек, находящихся в нормативном состоянии</t>
  </si>
  <si>
    <t xml:space="preserve">Индикатор  2 Количество автоматизированных рабочих мест в муниципальных библиотеках </t>
  </si>
  <si>
    <t xml:space="preserve">ед. </t>
  </si>
  <si>
    <t>3.</t>
  </si>
  <si>
    <r>
      <rPr>
        <sz val="16"/>
        <rFont val="Times New Roman"/>
        <family val="1"/>
      </rP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</si>
  <si>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t>3.1.</t>
  </si>
  <si>
    <t>Мероприятие 1                        Обеспечение музейного обслуживания</t>
  </si>
  <si>
    <t>Индикатор  1 Количество посещений  Музея истории города Обнинска</t>
  </si>
  <si>
    <t>тыс.чел.</t>
  </si>
  <si>
    <t>Индикатор  2 Количество мероприятий, проведённых Музеем истории города Обнинска</t>
  </si>
  <si>
    <t xml:space="preserve">ед. в год </t>
  </si>
  <si>
    <t>Индикатор  3  Количество единиц хранения музейного фонда</t>
  </si>
  <si>
    <t>3.2.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</si>
  <si>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</si>
  <si>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Индикатор 1    Доля площади помещений Музея, находящихся в нормативном состоянии</t>
  </si>
  <si>
    <t>Индикатор 2 Доля отреставрированных музейных предметов</t>
  </si>
  <si>
    <t>Индикатор  3 Количество подготовленных музейных изданий</t>
  </si>
  <si>
    <t>3.3.</t>
  </si>
  <si>
    <t xml:space="preserve">Мероприятие 3 Разработка проектно-сметной документации и выполнение работ по наружному электроснабжению с устройством наружного освенщения территории на объекте, расположенном по адресу: г.Обнинск, ул.Пирогова, 1 </t>
  </si>
  <si>
    <t>4.</t>
  </si>
  <si>
    <r>
      <rPr>
        <sz val="16"/>
        <rFont val="Times New Roman"/>
        <family val="1"/>
      </rP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</si>
  <si>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t>4.1.</t>
  </si>
  <si>
    <t>Мероприятие 1                         Обеспечение деятельности системы дополнительного образования в сфере искусства</t>
  </si>
  <si>
    <t>Областной бюджет</t>
  </si>
  <si>
    <t>Индикатор  1 Количество учащихся ДШИ</t>
  </si>
  <si>
    <t>Индикатор 2  Количество проведённых ДШИ концертов, выставок</t>
  </si>
  <si>
    <t>Индикатор 3 Количество учащихся ДШИ, принявших участие в творческих мероприятиях</t>
  </si>
  <si>
    <t>4.2.</t>
  </si>
  <si>
    <t>Мероприятие 2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</si>
  <si>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Индикатор 1    Доля муниципальных учреждений дополнительного образования детей, находящихся в нормативном состоянии </t>
  </si>
  <si>
    <t>Индикатор 2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</si>
  <si>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5.</t>
  </si>
  <si>
    <r>
      <rPr>
        <sz val="16"/>
        <rFont val="Times New Roman"/>
        <family val="1"/>
      </rP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</si>
  <si>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5.1.</t>
  </si>
  <si>
    <t>Мероприятие 1    Обеспечение деятельности Управления культуры и молодёжной политики</t>
  </si>
  <si>
    <t>Индикатор 1 Количество учреждений культуры, составляющих муниципальную сеть учреждений культуры</t>
  </si>
  <si>
    <t>ед.</t>
  </si>
  <si>
    <t>5.2.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</si>
  <si>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</si>
  <si>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Индикатор 1 Доля бухгалтерской отчётности, представленной в срок </t>
  </si>
  <si>
    <t>тыс. руб.</t>
  </si>
  <si>
    <t>ВСЕГО ЗА 1 ЭТАП</t>
  </si>
  <si>
    <r>
  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</t>
    </r>
    <r>
      <rPr>
        <u val="single"/>
        <sz val="16"/>
        <rFont val="Arial Cyr"/>
        <family val="0"/>
      </rPr>
      <t xml:space="preserve"> 17.10.2018</t>
    </r>
    <r>
      <rPr>
        <sz val="16"/>
        <rFont val="Arial Cyr"/>
        <family val="2"/>
      </rPr>
      <t xml:space="preserve"> №</t>
    </r>
    <r>
      <rPr>
        <u val="single"/>
        <sz val="16"/>
        <rFont val="Arial Cyr"/>
        <family val="0"/>
      </rPr>
      <t xml:space="preserve"> 1708-п </t>
    </r>
    <r>
      <rPr>
        <sz val="16"/>
        <rFont val="Arial Cyr"/>
        <family val="2"/>
      </rPr>
      <t xml:space="preserve">                       </t>
    </r>
  </si>
  <si>
    <t>5.2 Второй  этап</t>
  </si>
  <si>
    <t>Целевое суммарное значение 2 этапа</t>
  </si>
  <si>
    <r>
      <rPr>
        <sz val="16"/>
        <rFont val="Times New Roman"/>
        <family val="1"/>
      </rPr>
      <t>Подпрограмма 1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2021-2024 гг."</t>
    </r>
  </si>
  <si>
    <t>2021-2024</t>
  </si>
  <si>
    <r>
      <rPr>
        <sz val="16"/>
        <rFont val="Times New Roman"/>
        <family val="1"/>
      </rPr>
      <t>Мероприятие 1.      Организация и</t>
    </r>
    <r>
      <rPr>
        <sz val="16"/>
        <color indexed="9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проведение </t>
    </r>
    <r>
      <rPr>
        <sz val="16"/>
        <color indexed="26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</si>
  <si>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r>
      <rPr>
        <i/>
        <sz val="16"/>
        <rFont val="Times New Roman"/>
        <family val="1"/>
      </rPr>
      <t xml:space="preserve">Индикатор 1     Доля муниципальных учреждений культуры, находящихся в нормативном состоянии   </t>
    </r>
    <r>
      <rPr>
        <i/>
        <sz val="16"/>
        <color indexed="9"/>
        <rFont val="Times New Roman"/>
        <family val="1"/>
      </rPr>
      <t xml:space="preserve"> </t>
    </r>
  </si>
  <si>
    <t>Индикатор 2    Доля муниципальных учреждений культуры, которые полностью соответствуют нормам и требованиям противопожарной безопасности</t>
  </si>
  <si>
    <t xml:space="preserve">Индикатор 3 Число посещений культурно-просетительских  мероприятий, в том числе: концертов классической музыки, концертов музыкального абонемента </t>
  </si>
  <si>
    <t>Мероприятие 6                                                       Гранты на поддержку и развиттие народных самодеятельных коллективов</t>
  </si>
  <si>
    <t>Мероприятие 7   Организация и проведение мероприятий в рамках деятельности ТОС</t>
  </si>
  <si>
    <t>Мероприятие 1   Обеспечение библиотечно-информационного обслуживания</t>
  </si>
  <si>
    <t>Мероприятие 2      Проведение ремонтов, благоустройства, укрепление и совершенствование материально-технической базы библиотек</t>
  </si>
  <si>
    <t>Индикатор 1      Доля помещений муниципальных библиотек, находящихся в нормативном состоянии</t>
  </si>
  <si>
    <t>Индикатор 1     Доля площади помещений Музея, находящихся в нормативном состоянии</t>
  </si>
  <si>
    <t>Мероприятие 2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</si>
  <si>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Мероприятие 1                           Обеспечение деятельности Управления культуры и молодёжной политики</t>
  </si>
  <si>
    <t>Индикатор 1 Количество орагнизаций культуры, составляющих муниципальную сеть организаций культуры</t>
  </si>
  <si>
    <t>Мероприятие 2    Ведение  бухгалтерского, налогового и статистического учёта в обслуживаемых учреждениях</t>
  </si>
  <si>
    <t>ВСЕГО ЗА 2 ЭТАП</t>
  </si>
  <si>
    <t>5.3</t>
  </si>
  <si>
    <t>Индикатор 1 Колличество работников муниципальных учреждений культуры, получивших компенсацию за наем(поднаем) жилых помещений</t>
  </si>
  <si>
    <t>Мероприятие 3   Выплаты компенсации работникам муниципальных учреждений культуры за наем (поднаем) жилых помещений</t>
  </si>
  <si>
    <t>2.3.</t>
  </si>
  <si>
    <t xml:space="preserve">Мероприятие 3   Создание виртуальных концертных залов (в рамках федерального проекта "Цифровизация услуг и формирование информационного пространства в сфере культуры" национального проекта "Культура") </t>
  </si>
  <si>
    <t xml:space="preserve">Мероприятие 3   Разработка проектной документации на проведение работ по приспособлению объекта культурного наследия регионального значения "Дом,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Васильевич, 1901,1954 гг." для современного использования </t>
  </si>
  <si>
    <t>в т.ч. мероприятия в рамках федерального проекта "Обеспечение качественно нового уровня развития инфраструктуры культуры" национального проекта "Культура", направленные на модернизацию детских школ искусств</t>
  </si>
  <si>
    <t>2021-2025</t>
  </si>
  <si>
    <t>Индикатор 3   Численность участников культурно-досуговых формирований</t>
  </si>
  <si>
    <t>Индикатор  2   Количество культурно - досуговых формирований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</si>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</sst>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7">
    <font>
      <sz val="10"/>
      <name val="Arial Cyr"/>
      <family val="2"/>
    </font>
    <font>
      <sz val="11"/>
      <color indexed="55"/>
      <name val="Calibri"/>
      <family val="2"/>
    </font>
    <font>
      <sz val="16"/>
      <name val="Arial Cyr"/>
      <family val="2"/>
    </font>
    <font>
      <b/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9"/>
      <name val="Times New Roman"/>
      <family val="1"/>
    </font>
    <font>
      <sz val="16"/>
      <color indexed="26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2"/>
    </font>
    <font>
      <i/>
      <sz val="16"/>
      <color indexed="9"/>
      <name val="Times New Roman"/>
      <family val="1"/>
    </font>
    <font>
      <b/>
      <sz val="10"/>
      <name val="Arial Cyr"/>
      <family val="2"/>
    </font>
    <font>
      <sz val="14"/>
      <name val="Arial Cyr"/>
      <family val="2"/>
    </font>
    <font>
      <u val="single"/>
      <sz val="16"/>
      <name val="Arial Cyr"/>
      <family val="0"/>
    </font>
    <font>
      <b/>
      <sz val="10"/>
      <color indexed="8"/>
      <name val="Arial CYR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4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164" fontId="4" fillId="0" borderId="14" xfId="0" applyNumberFormat="1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top" wrapText="1"/>
    </xf>
    <xf numFmtId="0" fontId="8" fillId="33" borderId="14" xfId="0" applyFont="1" applyFill="1" applyBorder="1" applyAlignment="1">
      <alignment vertical="top" wrapText="1"/>
    </xf>
    <xf numFmtId="3" fontId="8" fillId="33" borderId="14" xfId="0" applyNumberFormat="1" applyFont="1" applyFill="1" applyBorder="1" applyAlignment="1">
      <alignment vertical="top" wrapText="1"/>
    </xf>
    <xf numFmtId="3" fontId="8" fillId="0" borderId="14" xfId="0" applyNumberFormat="1" applyFont="1" applyBorder="1" applyAlignment="1">
      <alignment vertical="top" wrapText="1"/>
    </xf>
    <xf numFmtId="164" fontId="8" fillId="0" borderId="14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1" fontId="4" fillId="0" borderId="12" xfId="0" applyNumberFormat="1" applyFont="1" applyBorder="1" applyAlignment="1">
      <alignment horizontal="center" vertical="top" wrapText="1"/>
    </xf>
    <xf numFmtId="1" fontId="8" fillId="33" borderId="16" xfId="0" applyNumberFormat="1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right" vertical="top" wrapText="1"/>
    </xf>
    <xf numFmtId="3" fontId="8" fillId="33" borderId="14" xfId="0" applyNumberFormat="1" applyFont="1" applyFill="1" applyBorder="1" applyAlignment="1">
      <alignment horizontal="right" vertical="top" wrapText="1"/>
    </xf>
    <xf numFmtId="1" fontId="4" fillId="33" borderId="12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vertical="top" wrapText="1"/>
    </xf>
    <xf numFmtId="164" fontId="4" fillId="33" borderId="14" xfId="0" applyNumberFormat="1" applyFont="1" applyFill="1" applyBorder="1" applyAlignment="1">
      <alignment horizontal="right" vertical="top" wrapText="1"/>
    </xf>
    <xf numFmtId="164" fontId="4" fillId="33" borderId="14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1" fontId="4" fillId="33" borderId="17" xfId="0" applyNumberFormat="1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49" fontId="4" fillId="33" borderId="14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4" fillId="0" borderId="14" xfId="0" applyFont="1" applyBorder="1" applyAlignment="1">
      <alignment horizontal="justify" vertical="top" wrapText="1"/>
    </xf>
    <xf numFmtId="164" fontId="4" fillId="0" borderId="14" xfId="0" applyNumberFormat="1" applyFont="1" applyBorder="1" applyAlignment="1">
      <alignment horizontal="righ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justify" vertical="top" wrapText="1"/>
    </xf>
    <xf numFmtId="164" fontId="8" fillId="0" borderId="14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top" wrapText="1"/>
    </xf>
    <xf numFmtId="0" fontId="8" fillId="0" borderId="17" xfId="0" applyFont="1" applyBorder="1" applyAlignment="1">
      <alignment vertical="top" wrapText="1"/>
    </xf>
    <xf numFmtId="3" fontId="8" fillId="0" borderId="17" xfId="0" applyNumberFormat="1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vertical="top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right" vertical="center" wrapText="1"/>
    </xf>
    <xf numFmtId="3" fontId="8" fillId="33" borderId="17" xfId="0" applyNumberFormat="1" applyFont="1" applyFill="1" applyBorder="1" applyAlignment="1">
      <alignment horizontal="right" vertical="top" wrapText="1"/>
    </xf>
    <xf numFmtId="3" fontId="8" fillId="0" borderId="17" xfId="0" applyNumberFormat="1" applyFont="1" applyBorder="1" applyAlignment="1">
      <alignment horizontal="right" vertical="top" wrapText="1"/>
    </xf>
    <xf numFmtId="0" fontId="9" fillId="33" borderId="0" xfId="0" applyFont="1" applyFill="1" applyAlignment="1">
      <alignment horizontal="right" vertical="center"/>
    </xf>
    <xf numFmtId="0" fontId="4" fillId="0" borderId="12" xfId="0" applyFont="1" applyBorder="1" applyAlignment="1">
      <alignment horizontal="justify" vertical="top" wrapText="1"/>
    </xf>
    <xf numFmtId="164" fontId="4" fillId="0" borderId="12" xfId="0" applyNumberFormat="1" applyFont="1" applyBorder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top" wrapText="1"/>
    </xf>
    <xf numFmtId="164" fontId="5" fillId="0" borderId="14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 horizontal="center" vertical="center" wrapText="1"/>
    </xf>
    <xf numFmtId="3" fontId="8" fillId="0" borderId="14" xfId="0" applyNumberFormat="1" applyFont="1" applyFill="1" applyBorder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164" fontId="4" fillId="34" borderId="14" xfId="0" applyNumberFormat="1" applyFont="1" applyFill="1" applyBorder="1" applyAlignment="1">
      <alignment vertical="top" wrapText="1"/>
    </xf>
    <xf numFmtId="164" fontId="4" fillId="6" borderId="14" xfId="0" applyNumberFormat="1" applyFont="1" applyFill="1" applyBorder="1" applyAlignment="1">
      <alignment vertical="top" wrapText="1"/>
    </xf>
    <xf numFmtId="164" fontId="4" fillId="6" borderId="14" xfId="0" applyNumberFormat="1" applyFont="1" applyFill="1" applyBorder="1" applyAlignment="1">
      <alignment horizontal="right" vertical="top" wrapText="1"/>
    </xf>
    <xf numFmtId="164" fontId="4" fillId="35" borderId="14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164" fontId="8" fillId="0" borderId="14" xfId="0" applyNumberFormat="1" applyFont="1" applyFill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0" fontId="4" fillId="0" borderId="17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164" fontId="4" fillId="36" borderId="14" xfId="0" applyNumberFormat="1" applyFont="1" applyFill="1" applyBorder="1" applyAlignment="1">
      <alignment vertical="top" wrapText="1"/>
    </xf>
    <xf numFmtId="164" fontId="4" fillId="37" borderId="14" xfId="0" applyNumberFormat="1" applyFont="1" applyFill="1" applyBorder="1" applyAlignment="1">
      <alignment vertical="top" wrapText="1"/>
    </xf>
    <xf numFmtId="164" fontId="4" fillId="36" borderId="14" xfId="0" applyNumberFormat="1" applyFont="1" applyFill="1" applyBorder="1" applyAlignment="1">
      <alignment horizontal="right" vertical="top" wrapText="1"/>
    </xf>
    <xf numFmtId="164" fontId="8" fillId="36" borderId="14" xfId="0" applyNumberFormat="1" applyFont="1" applyFill="1" applyBorder="1" applyAlignment="1">
      <alignment horizontal="right" vertical="top" wrapText="1"/>
    </xf>
    <xf numFmtId="164" fontId="8" fillId="36" borderId="14" xfId="0" applyNumberFormat="1" applyFont="1" applyFill="1" applyBorder="1" applyAlignment="1">
      <alignment vertical="top" wrapText="1"/>
    </xf>
    <xf numFmtId="164" fontId="8" fillId="33" borderId="14" xfId="0" applyNumberFormat="1" applyFont="1" applyFill="1" applyBorder="1" applyAlignment="1">
      <alignment horizontal="center" vertical="top" wrapText="1"/>
    </xf>
    <xf numFmtId="164" fontId="4" fillId="0" borderId="14" xfId="0" applyNumberFormat="1" applyFont="1" applyFill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164" fontId="8" fillId="0" borderId="14" xfId="0" applyNumberFormat="1" applyFont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 wrapText="1"/>
    </xf>
    <xf numFmtId="164" fontId="4" fillId="0" borderId="14" xfId="0" applyNumberFormat="1" applyFont="1" applyFill="1" applyBorder="1" applyAlignment="1">
      <alignment vertical="top" wrapText="1"/>
    </xf>
    <xf numFmtId="164" fontId="8" fillId="0" borderId="14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164" fontId="8" fillId="0" borderId="17" xfId="0" applyNumberFormat="1" applyFont="1" applyFill="1" applyBorder="1" applyAlignment="1">
      <alignment horizontal="right" vertical="top" wrapText="1"/>
    </xf>
    <xf numFmtId="164" fontId="8" fillId="0" borderId="17" xfId="0" applyNumberFormat="1" applyFont="1" applyBorder="1" applyAlignment="1">
      <alignment vertical="top" wrapText="1"/>
    </xf>
    <xf numFmtId="0" fontId="4" fillId="7" borderId="20" xfId="0" applyFont="1" applyFill="1" applyBorder="1" applyAlignment="1">
      <alignment horizontal="center" vertical="top" wrapText="1"/>
    </xf>
    <xf numFmtId="164" fontId="8" fillId="36" borderId="17" xfId="0" applyNumberFormat="1" applyFont="1" applyFill="1" applyBorder="1" applyAlignment="1">
      <alignment horizontal="right" vertical="top" wrapText="1"/>
    </xf>
    <xf numFmtId="164" fontId="8" fillId="37" borderId="17" xfId="0" applyNumberFormat="1" applyFont="1" applyFill="1" applyBorder="1" applyAlignment="1">
      <alignment horizontal="right" vertical="top" wrapText="1"/>
    </xf>
    <xf numFmtId="0" fontId="4" fillId="5" borderId="14" xfId="0" applyFont="1" applyFill="1" applyBorder="1" applyAlignment="1">
      <alignment vertical="top" wrapText="1"/>
    </xf>
    <xf numFmtId="164" fontId="4" fillId="5" borderId="14" xfId="0" applyNumberFormat="1" applyFont="1" applyFill="1" applyBorder="1" applyAlignment="1">
      <alignment vertical="top" wrapText="1"/>
    </xf>
    <xf numFmtId="164" fontId="4" fillId="36" borderId="12" xfId="0" applyNumberFormat="1" applyFont="1" applyFill="1" applyBorder="1" applyAlignment="1">
      <alignment horizontal="right" vertical="top" wrapText="1"/>
    </xf>
    <xf numFmtId="164" fontId="8" fillId="36" borderId="17" xfId="0" applyNumberFormat="1" applyFont="1" applyFill="1" applyBorder="1" applyAlignment="1">
      <alignment vertical="top" wrapText="1"/>
    </xf>
    <xf numFmtId="164" fontId="4" fillId="36" borderId="1" xfId="0" applyNumberFormat="1" applyFont="1" applyFill="1" applyBorder="1" applyAlignment="1">
      <alignment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top" wrapText="1"/>
    </xf>
    <xf numFmtId="0" fontId="4" fillId="5" borderId="14" xfId="0" applyFont="1" applyFill="1" applyBorder="1" applyAlignment="1">
      <alignment horizontal="center" vertical="top" wrapText="1"/>
    </xf>
    <xf numFmtId="0" fontId="4" fillId="5" borderId="15" xfId="0" applyFont="1" applyFill="1" applyBorder="1" applyAlignment="1">
      <alignment horizontal="center" vertical="top" wrapText="1"/>
    </xf>
    <xf numFmtId="0" fontId="4" fillId="5" borderId="14" xfId="0" applyFont="1" applyFill="1" applyBorder="1" applyAlignment="1">
      <alignment horizontal="justify" vertical="top" wrapText="1"/>
    </xf>
    <xf numFmtId="0" fontId="4" fillId="5" borderId="12" xfId="0" applyFont="1" applyFill="1" applyBorder="1" applyAlignment="1">
      <alignment horizontal="left" vertical="top" wrapText="1"/>
    </xf>
    <xf numFmtId="1" fontId="8" fillId="36" borderId="16" xfId="0" applyNumberFormat="1" applyFont="1" applyFill="1" applyBorder="1" applyAlignment="1">
      <alignment horizontal="center" vertical="top" wrapText="1"/>
    </xf>
    <xf numFmtId="0" fontId="8" fillId="37" borderId="14" xfId="0" applyFont="1" applyFill="1" applyBorder="1" applyAlignment="1">
      <alignment vertical="top" wrapText="1"/>
    </xf>
    <xf numFmtId="0" fontId="8" fillId="37" borderId="14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top" wrapText="1"/>
    </xf>
    <xf numFmtId="0" fontId="9" fillId="36" borderId="0" xfId="0" applyFont="1" applyFill="1" applyAlignment="1">
      <alignment/>
    </xf>
    <xf numFmtId="1" fontId="8" fillId="37" borderId="16" xfId="0" applyNumberFormat="1" applyFont="1" applyFill="1" applyBorder="1" applyAlignment="1">
      <alignment horizontal="center" vertical="top" wrapText="1"/>
    </xf>
    <xf numFmtId="0" fontId="9" fillId="37" borderId="0" xfId="0" applyFont="1" applyFill="1" applyAlignment="1">
      <alignment/>
    </xf>
    <xf numFmtId="0" fontId="0" fillId="36" borderId="0" xfId="0" applyFill="1" applyAlignment="1">
      <alignment/>
    </xf>
    <xf numFmtId="0" fontId="8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top" wrapText="1"/>
    </xf>
    <xf numFmtId="1" fontId="8" fillId="36" borderId="17" xfId="0" applyNumberFormat="1" applyFont="1" applyFill="1" applyBorder="1" applyAlignment="1">
      <alignment horizontal="center" vertical="top" wrapText="1"/>
    </xf>
    <xf numFmtId="0" fontId="0" fillId="37" borderId="0" xfId="0" applyFill="1" applyAlignment="1">
      <alignment/>
    </xf>
    <xf numFmtId="0" fontId="8" fillId="36" borderId="18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top" wrapText="1"/>
    </xf>
    <xf numFmtId="1" fontId="4" fillId="37" borderId="17" xfId="0" applyNumberFormat="1" applyFont="1" applyFill="1" applyBorder="1" applyAlignment="1">
      <alignment horizontal="center" vertical="top" wrapText="1"/>
    </xf>
    <xf numFmtId="0" fontId="8" fillId="37" borderId="18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vertical="top" wrapText="1"/>
    </xf>
    <xf numFmtId="0" fontId="8" fillId="37" borderId="12" xfId="0" applyFont="1" applyFill="1" applyBorder="1" applyAlignment="1">
      <alignment vertical="top" wrapText="1"/>
    </xf>
    <xf numFmtId="0" fontId="8" fillId="37" borderId="13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vertical="top" wrapText="1"/>
    </xf>
    <xf numFmtId="0" fontId="8" fillId="37" borderId="12" xfId="0" applyFont="1" applyFill="1" applyBorder="1" applyAlignment="1">
      <alignment horizontal="center" vertical="top" wrapText="1"/>
    </xf>
    <xf numFmtId="0" fontId="8" fillId="36" borderId="17" xfId="0" applyFont="1" applyFill="1" applyBorder="1" applyAlignment="1">
      <alignment horizontal="left" vertical="top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justify" vertical="top" wrapText="1"/>
    </xf>
    <xf numFmtId="0" fontId="8" fillId="36" borderId="12" xfId="0" applyFont="1" applyFill="1" applyBorder="1" applyAlignment="1">
      <alignment horizontal="left" vertical="top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top" wrapText="1"/>
    </xf>
    <xf numFmtId="0" fontId="8" fillId="36" borderId="17" xfId="0" applyFont="1" applyFill="1" applyBorder="1" applyAlignment="1">
      <alignment horizontal="center" vertical="top" wrapText="1"/>
    </xf>
    <xf numFmtId="0" fontId="8" fillId="36" borderId="14" xfId="0" applyFont="1" applyFill="1" applyBorder="1" applyAlignment="1">
      <alignment horizontal="left" vertical="top" wrapText="1"/>
    </xf>
    <xf numFmtId="1" fontId="4" fillId="36" borderId="12" xfId="0" applyNumberFormat="1" applyFont="1" applyFill="1" applyBorder="1" applyAlignment="1">
      <alignment horizontal="center" vertical="top" wrapText="1"/>
    </xf>
    <xf numFmtId="0" fontId="4" fillId="36" borderId="14" xfId="0" applyFont="1" applyFill="1" applyBorder="1" applyAlignment="1">
      <alignment horizontal="left" vertical="top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top" wrapText="1"/>
    </xf>
    <xf numFmtId="0" fontId="4" fillId="36" borderId="14" xfId="0" applyFont="1" applyFill="1" applyBorder="1" applyAlignment="1">
      <alignment vertical="top" wrapText="1"/>
    </xf>
    <xf numFmtId="16" fontId="4" fillId="36" borderId="15" xfId="0" applyNumberFormat="1" applyFont="1" applyFill="1" applyBorder="1" applyAlignment="1">
      <alignment horizontal="center" vertical="top" wrapText="1"/>
    </xf>
    <xf numFmtId="0" fontId="8" fillId="36" borderId="21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justify" vertical="top" wrapText="1"/>
    </xf>
    <xf numFmtId="0" fontId="4" fillId="36" borderId="14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justify" vertical="top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top" wrapText="1"/>
    </xf>
    <xf numFmtId="0" fontId="8" fillId="36" borderId="17" xfId="0" applyFont="1" applyFill="1" applyBorder="1" applyAlignment="1">
      <alignment horizontal="center" vertical="top" wrapText="1"/>
    </xf>
    <xf numFmtId="0" fontId="8" fillId="37" borderId="12" xfId="0" applyFont="1" applyFill="1" applyBorder="1" applyAlignment="1">
      <alignment horizontal="center" vertical="top" wrapText="1"/>
    </xf>
    <xf numFmtId="0" fontId="8" fillId="37" borderId="17" xfId="0" applyFont="1" applyFill="1" applyBorder="1" applyAlignment="1">
      <alignment horizontal="center" vertical="top" wrapText="1"/>
    </xf>
    <xf numFmtId="164" fontId="8" fillId="36" borderId="12" xfId="0" applyNumberFormat="1" applyFont="1" applyFill="1" applyBorder="1" applyAlignment="1">
      <alignment horizontal="right" vertical="top" wrapText="1"/>
    </xf>
    <xf numFmtId="164" fontId="8" fillId="36" borderId="17" xfId="0" applyNumberFormat="1" applyFont="1" applyFill="1" applyBorder="1" applyAlignment="1">
      <alignment horizontal="righ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top" wrapText="1"/>
    </xf>
    <xf numFmtId="164" fontId="8" fillId="0" borderId="14" xfId="0" applyNumberFormat="1" applyFont="1" applyBorder="1" applyAlignment="1">
      <alignment horizontal="center" vertical="top" wrapText="1"/>
    </xf>
    <xf numFmtId="164" fontId="8" fillId="33" borderId="14" xfId="0" applyNumberFormat="1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top" wrapText="1"/>
    </xf>
    <xf numFmtId="0" fontId="4" fillId="5" borderId="16" xfId="0" applyFont="1" applyFill="1" applyBorder="1" applyAlignment="1">
      <alignment horizontal="center" vertical="top" wrapText="1"/>
    </xf>
    <xf numFmtId="0" fontId="4" fillId="5" borderId="17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top" wrapText="1"/>
    </xf>
    <xf numFmtId="0" fontId="4" fillId="13" borderId="16" xfId="0" applyFont="1" applyFill="1" applyBorder="1" applyAlignment="1">
      <alignment horizontal="center" vertical="top" wrapText="1"/>
    </xf>
    <xf numFmtId="0" fontId="4" fillId="13" borderId="17" xfId="0" applyFont="1" applyFill="1" applyBorder="1" applyAlignment="1">
      <alignment horizontal="center" vertical="top" wrapText="1"/>
    </xf>
    <xf numFmtId="0" fontId="4" fillId="36" borderId="22" xfId="33" applyNumberFormat="1" applyFont="1" applyFill="1" applyBorder="1" applyAlignment="1" applyProtection="1">
      <alignment horizontal="center" vertical="top" wrapText="1"/>
      <protection/>
    </xf>
    <xf numFmtId="0" fontId="4" fillId="36" borderId="23" xfId="33" applyNumberFormat="1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 horizontal="center" vertical="top" wrapText="1"/>
    </xf>
    <xf numFmtId="16" fontId="4" fillId="0" borderId="14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center" vertical="top" wrapText="1"/>
    </xf>
    <xf numFmtId="49" fontId="4" fillId="33" borderId="16" xfId="0" applyNumberFormat="1" applyFont="1" applyFill="1" applyBorder="1" applyAlignment="1">
      <alignment horizontal="center" vertical="top" wrapText="1"/>
    </xf>
    <xf numFmtId="49" fontId="4" fillId="33" borderId="17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zoomScale="60" zoomScaleNormal="60" zoomScaleSheetLayoutView="100" zoomScalePageLayoutView="0" workbookViewId="0" topLeftCell="A1">
      <selection activeCell="A82" sqref="A82"/>
    </sheetView>
  </sheetViews>
  <sheetFormatPr defaultColWidth="9.00390625" defaultRowHeight="12.75"/>
  <cols>
    <col min="1" max="1" width="9.25390625" style="0" customWidth="1"/>
    <col min="2" max="2" width="55.00390625" style="0" customWidth="1"/>
    <col min="3" max="3" width="19.625" style="1" customWidth="1"/>
    <col min="4" max="4" width="12.125" style="0" customWidth="1"/>
    <col min="5" max="5" width="16.75390625" style="0" customWidth="1"/>
    <col min="6" max="6" width="26.25390625" style="0" customWidth="1"/>
    <col min="7" max="7" width="15.75390625" style="0" customWidth="1"/>
    <col min="8" max="8" width="16.00390625" style="0" customWidth="1"/>
    <col min="9" max="9" width="16.125" style="0" customWidth="1"/>
    <col min="10" max="10" width="15.75390625" style="0" customWidth="1"/>
    <col min="11" max="11" width="17.00390625" style="0" customWidth="1"/>
    <col min="12" max="12" width="16.25390625" style="0" customWidth="1"/>
    <col min="13" max="13" width="19.25390625" style="0" customWidth="1"/>
    <col min="14" max="16384" width="8.25390625" style="0" customWidth="1"/>
  </cols>
  <sheetData>
    <row r="1" ht="12.75">
      <c r="C1"/>
    </row>
    <row r="2" spans="1:13" ht="20.25">
      <c r="A2" s="3"/>
      <c r="B2" s="231" t="s">
        <v>105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2" ht="81" customHeight="1">
      <c r="A3" s="229" t="s">
        <v>1</v>
      </c>
      <c r="B3" s="229" t="s">
        <v>2</v>
      </c>
      <c r="C3" s="205" t="s">
        <v>3</v>
      </c>
      <c r="D3" s="229" t="s">
        <v>4</v>
      </c>
      <c r="E3" s="229" t="s">
        <v>5</v>
      </c>
      <c r="F3" s="229" t="s">
        <v>6</v>
      </c>
      <c r="G3" s="232" t="s">
        <v>7</v>
      </c>
      <c r="H3" s="233"/>
      <c r="I3" s="233"/>
      <c r="J3" s="233"/>
      <c r="K3" s="234"/>
      <c r="L3" s="102"/>
    </row>
    <row r="4" spans="1:11" ht="81">
      <c r="A4" s="229"/>
      <c r="B4" s="229"/>
      <c r="C4" s="205"/>
      <c r="D4" s="229"/>
      <c r="E4" s="229"/>
      <c r="F4" s="229"/>
      <c r="G4" s="126">
        <v>2021</v>
      </c>
      <c r="H4" s="126">
        <v>2022</v>
      </c>
      <c r="I4" s="126">
        <v>2023</v>
      </c>
      <c r="J4" s="126">
        <v>2024</v>
      </c>
      <c r="K4" s="127" t="s">
        <v>106</v>
      </c>
    </row>
    <row r="5" spans="1:11" ht="89.25" customHeight="1">
      <c r="A5" s="147" t="s">
        <v>9</v>
      </c>
      <c r="B5" s="154" t="s">
        <v>107</v>
      </c>
      <c r="C5" s="149"/>
      <c r="D5" s="150" t="s">
        <v>108</v>
      </c>
      <c r="E5" s="151" t="s">
        <v>12</v>
      </c>
      <c r="F5" s="142" t="s">
        <v>13</v>
      </c>
      <c r="G5" s="143">
        <f>SUM(G6,G8,G13,G16,G20,G24,G25,G28)</f>
        <v>128388.40000000001</v>
      </c>
      <c r="H5" s="143">
        <f>SUM(H6,H8,H13,H16,H20,H24,H25,H28)</f>
        <v>124753.8</v>
      </c>
      <c r="I5" s="143">
        <f>SUM(I6,I8,I13,I16,I20,I24,I25,I28)</f>
        <v>124941.4</v>
      </c>
      <c r="J5" s="143">
        <f>SUM(J6,J8,J13,J16,J20,J24,J25,J28)</f>
        <v>108630</v>
      </c>
      <c r="K5" s="143">
        <f>SUM(G5:J5)</f>
        <v>486713.6</v>
      </c>
    </row>
    <row r="6" spans="1:11" ht="60.75">
      <c r="A6" s="10" t="s">
        <v>14</v>
      </c>
      <c r="B6" s="11" t="s">
        <v>109</v>
      </c>
      <c r="C6" s="12"/>
      <c r="D6" s="7" t="s">
        <v>108</v>
      </c>
      <c r="E6" s="126" t="s">
        <v>12</v>
      </c>
      <c r="F6" s="8" t="s">
        <v>16</v>
      </c>
      <c r="G6" s="109">
        <v>8155.6</v>
      </c>
      <c r="H6" s="109">
        <v>6000</v>
      </c>
      <c r="I6" s="134">
        <v>6000</v>
      </c>
      <c r="J6" s="134">
        <v>6000</v>
      </c>
      <c r="K6" s="134">
        <f>SUM(G6:J6)</f>
        <v>26155.6</v>
      </c>
    </row>
    <row r="7" spans="1:13" s="162" customFormat="1" ht="40.5" customHeight="1">
      <c r="A7" s="155"/>
      <c r="B7" s="156" t="s">
        <v>17</v>
      </c>
      <c r="C7" s="157">
        <v>1</v>
      </c>
      <c r="D7" s="156"/>
      <c r="E7" s="158" t="s">
        <v>18</v>
      </c>
      <c r="F7" s="156"/>
      <c r="G7" s="113">
        <v>50</v>
      </c>
      <c r="H7" s="113">
        <v>50</v>
      </c>
      <c r="I7" s="113">
        <v>50</v>
      </c>
      <c r="J7" s="113">
        <v>50</v>
      </c>
      <c r="K7" s="113"/>
      <c r="L7" s="159"/>
      <c r="M7" s="159"/>
    </row>
    <row r="8" spans="1:11" s="162" customFormat="1" ht="60.75">
      <c r="A8" s="185" t="s">
        <v>19</v>
      </c>
      <c r="B8" s="186" t="s">
        <v>20</v>
      </c>
      <c r="C8" s="187"/>
      <c r="D8" s="188" t="s">
        <v>108</v>
      </c>
      <c r="E8" s="169" t="s">
        <v>12</v>
      </c>
      <c r="F8" s="189" t="s">
        <v>16</v>
      </c>
      <c r="G8" s="109">
        <v>100119</v>
      </c>
      <c r="H8" s="109">
        <v>100353.8</v>
      </c>
      <c r="I8" s="109">
        <v>100541.4</v>
      </c>
      <c r="J8" s="109">
        <v>87500</v>
      </c>
      <c r="K8" s="109">
        <f>SUM(G8:J8)</f>
        <v>388514.19999999995</v>
      </c>
    </row>
    <row r="9" spans="1:13" s="162" customFormat="1" ht="40.5">
      <c r="A9" s="160"/>
      <c r="B9" s="156" t="s">
        <v>21</v>
      </c>
      <c r="C9" s="157">
        <v>0.5</v>
      </c>
      <c r="D9" s="156"/>
      <c r="E9" s="158" t="s">
        <v>18</v>
      </c>
      <c r="F9" s="156"/>
      <c r="G9" s="113">
        <v>350</v>
      </c>
      <c r="H9" s="113">
        <v>350</v>
      </c>
      <c r="I9" s="113">
        <v>350</v>
      </c>
      <c r="J9" s="113">
        <v>350</v>
      </c>
      <c r="K9" s="113"/>
      <c r="L9" s="161"/>
      <c r="M9" s="161"/>
    </row>
    <row r="10" spans="1:11" s="162" customFormat="1" ht="20.25">
      <c r="A10" s="160"/>
      <c r="B10" s="198" t="s">
        <v>133</v>
      </c>
      <c r="C10" s="196">
        <v>0.25</v>
      </c>
      <c r="D10" s="200"/>
      <c r="E10" s="198" t="s">
        <v>18</v>
      </c>
      <c r="F10" s="198"/>
      <c r="G10" s="202">
        <v>83</v>
      </c>
      <c r="H10" s="202">
        <v>83</v>
      </c>
      <c r="I10" s="202">
        <v>83</v>
      </c>
      <c r="J10" s="202">
        <v>83</v>
      </c>
      <c r="K10" s="202"/>
    </row>
    <row r="11" spans="1:13" s="162" customFormat="1" ht="40.5" customHeight="1">
      <c r="A11" s="155"/>
      <c r="B11" s="199"/>
      <c r="C11" s="197"/>
      <c r="D11" s="201"/>
      <c r="E11" s="199"/>
      <c r="F11" s="199"/>
      <c r="G11" s="203"/>
      <c r="H11" s="203"/>
      <c r="I11" s="203"/>
      <c r="J11" s="203"/>
      <c r="K11" s="203"/>
      <c r="L11" s="159"/>
      <c r="M11" s="159"/>
    </row>
    <row r="12" spans="1:13" s="162" customFormat="1" ht="60.75">
      <c r="A12" s="160"/>
      <c r="B12" s="156" t="s">
        <v>132</v>
      </c>
      <c r="C12" s="157">
        <v>0.25</v>
      </c>
      <c r="D12" s="156"/>
      <c r="E12" s="158" t="s">
        <v>26</v>
      </c>
      <c r="F12" s="156"/>
      <c r="G12" s="112">
        <v>2300</v>
      </c>
      <c r="H12" s="112">
        <v>2300</v>
      </c>
      <c r="I12" s="112">
        <v>2300</v>
      </c>
      <c r="J12" s="112">
        <v>2300</v>
      </c>
      <c r="K12" s="113"/>
      <c r="L12" s="161"/>
      <c r="M12" s="161"/>
    </row>
    <row r="13" spans="1:11" ht="101.25">
      <c r="A13" s="19" t="s">
        <v>27</v>
      </c>
      <c r="B13" s="5" t="s">
        <v>28</v>
      </c>
      <c r="C13" s="6"/>
      <c r="D13" s="7" t="s">
        <v>108</v>
      </c>
      <c r="E13" s="126" t="s">
        <v>12</v>
      </c>
      <c r="F13" s="8" t="s">
        <v>16</v>
      </c>
      <c r="G13" s="109">
        <v>11413.8</v>
      </c>
      <c r="H13" s="109">
        <v>10000</v>
      </c>
      <c r="I13" s="134">
        <v>10000</v>
      </c>
      <c r="J13" s="134">
        <v>6000</v>
      </c>
      <c r="K13" s="134">
        <f>SUM(G13:J13)</f>
        <v>37413.8</v>
      </c>
    </row>
    <row r="14" spans="1:13" ht="60.75">
      <c r="A14" s="13"/>
      <c r="B14" s="14" t="s">
        <v>110</v>
      </c>
      <c r="C14" s="123">
        <v>0.5</v>
      </c>
      <c r="D14" s="22"/>
      <c r="E14" s="24" t="s">
        <v>30</v>
      </c>
      <c r="F14" s="22"/>
      <c r="G14" s="112">
        <v>100</v>
      </c>
      <c r="H14" s="112">
        <v>100</v>
      </c>
      <c r="I14" s="135">
        <v>100</v>
      </c>
      <c r="J14" s="135">
        <v>100</v>
      </c>
      <c r="K14" s="105"/>
      <c r="L14" s="18"/>
      <c r="M14" s="18"/>
    </row>
    <row r="15" spans="1:13" ht="101.25">
      <c r="A15" s="13"/>
      <c r="B15" s="14" t="s">
        <v>111</v>
      </c>
      <c r="C15" s="123">
        <v>0.5</v>
      </c>
      <c r="D15" s="22"/>
      <c r="E15" s="24" t="s">
        <v>30</v>
      </c>
      <c r="F15" s="22"/>
      <c r="G15" s="112">
        <v>100</v>
      </c>
      <c r="H15" s="112">
        <v>100</v>
      </c>
      <c r="I15" s="135">
        <v>100</v>
      </c>
      <c r="J15" s="135">
        <v>100</v>
      </c>
      <c r="K15" s="105"/>
      <c r="L15" s="18"/>
      <c r="M15" s="18"/>
    </row>
    <row r="16" spans="1:11" ht="60.75">
      <c r="A16" s="27" t="s">
        <v>32</v>
      </c>
      <c r="B16" s="11" t="s">
        <v>33</v>
      </c>
      <c r="C16" s="28"/>
      <c r="D16" s="7" t="s">
        <v>108</v>
      </c>
      <c r="E16" s="126" t="s">
        <v>12</v>
      </c>
      <c r="F16" s="8" t="s">
        <v>16</v>
      </c>
      <c r="G16" s="109">
        <v>1500</v>
      </c>
      <c r="H16" s="109">
        <v>1600</v>
      </c>
      <c r="I16" s="134">
        <v>1600</v>
      </c>
      <c r="J16" s="134">
        <v>1500</v>
      </c>
      <c r="K16" s="134">
        <f>SUM(G16:J16)</f>
        <v>6200</v>
      </c>
    </row>
    <row r="17" spans="1:13" s="162" customFormat="1" ht="40.5">
      <c r="A17" s="155"/>
      <c r="B17" s="163" t="s">
        <v>34</v>
      </c>
      <c r="C17" s="164">
        <v>0.5</v>
      </c>
      <c r="D17" s="163"/>
      <c r="E17" s="165" t="s">
        <v>35</v>
      </c>
      <c r="F17" s="163"/>
      <c r="G17" s="113">
        <v>4000</v>
      </c>
      <c r="H17" s="113">
        <v>4000</v>
      </c>
      <c r="I17" s="113">
        <v>4000</v>
      </c>
      <c r="J17" s="113">
        <v>4000</v>
      </c>
      <c r="K17" s="113"/>
      <c r="L17" s="159"/>
      <c r="M17" s="159"/>
    </row>
    <row r="18" spans="1:11" s="162" customFormat="1" ht="40.5">
      <c r="A18" s="166"/>
      <c r="B18" s="163" t="s">
        <v>36</v>
      </c>
      <c r="C18" s="164">
        <v>0.25</v>
      </c>
      <c r="D18" s="163"/>
      <c r="E18" s="165" t="s">
        <v>37</v>
      </c>
      <c r="F18" s="163"/>
      <c r="G18" s="113">
        <v>70</v>
      </c>
      <c r="H18" s="113">
        <v>70</v>
      </c>
      <c r="I18" s="113">
        <v>70</v>
      </c>
      <c r="J18" s="113">
        <v>70</v>
      </c>
      <c r="K18" s="113"/>
    </row>
    <row r="19" spans="1:11" s="162" customFormat="1" ht="121.5">
      <c r="A19" s="155"/>
      <c r="B19" s="163" t="s">
        <v>38</v>
      </c>
      <c r="C19" s="168">
        <v>0.25</v>
      </c>
      <c r="D19" s="163"/>
      <c r="E19" s="165" t="s">
        <v>18</v>
      </c>
      <c r="F19" s="163"/>
      <c r="G19" s="113">
        <v>85</v>
      </c>
      <c r="H19" s="113">
        <v>85</v>
      </c>
      <c r="I19" s="113">
        <v>85</v>
      </c>
      <c r="J19" s="113">
        <v>85</v>
      </c>
      <c r="K19" s="113"/>
    </row>
    <row r="20" spans="1:13" ht="101.25" customHeight="1">
      <c r="A20" s="27" t="s">
        <v>39</v>
      </c>
      <c r="B20" s="11" t="s">
        <v>40</v>
      </c>
      <c r="C20" s="31"/>
      <c r="D20" s="7" t="s">
        <v>108</v>
      </c>
      <c r="E20" s="32" t="s">
        <v>12</v>
      </c>
      <c r="F20" s="33" t="s">
        <v>16</v>
      </c>
      <c r="G20" s="109">
        <v>6000</v>
      </c>
      <c r="H20" s="109">
        <v>6000</v>
      </c>
      <c r="I20" s="134">
        <v>6000</v>
      </c>
      <c r="J20" s="134">
        <v>6500</v>
      </c>
      <c r="K20" s="134">
        <f>SUM(G20:J20)</f>
        <v>24500</v>
      </c>
      <c r="L20" s="36"/>
      <c r="M20" s="36"/>
    </row>
    <row r="21" spans="1:11" s="162" customFormat="1" ht="60.75">
      <c r="A21" s="170"/>
      <c r="B21" s="156" t="s">
        <v>41</v>
      </c>
      <c r="C21" s="171">
        <v>0.5</v>
      </c>
      <c r="D21" s="172"/>
      <c r="E21" s="158" t="s">
        <v>18</v>
      </c>
      <c r="F21" s="163"/>
      <c r="G21" s="113">
        <v>55</v>
      </c>
      <c r="H21" s="113">
        <v>55</v>
      </c>
      <c r="I21" s="113">
        <v>55</v>
      </c>
      <c r="J21" s="113">
        <v>55</v>
      </c>
      <c r="K21" s="110"/>
    </row>
    <row r="22" spans="1:13" s="162" customFormat="1" ht="121.5">
      <c r="A22" s="170"/>
      <c r="B22" s="173" t="s">
        <v>42</v>
      </c>
      <c r="C22" s="174">
        <v>0.25</v>
      </c>
      <c r="D22" s="175"/>
      <c r="E22" s="176" t="s">
        <v>18</v>
      </c>
      <c r="F22" s="163"/>
      <c r="G22" s="113">
        <v>30</v>
      </c>
      <c r="H22" s="113">
        <v>30</v>
      </c>
      <c r="I22" s="113">
        <v>30</v>
      </c>
      <c r="J22" s="113">
        <v>30</v>
      </c>
      <c r="K22" s="110"/>
      <c r="L22" s="167"/>
      <c r="M22" s="167"/>
    </row>
    <row r="23" spans="1:13" s="162" customFormat="1" ht="101.25">
      <c r="A23" s="170"/>
      <c r="B23" s="173" t="s">
        <v>112</v>
      </c>
      <c r="C23" s="174">
        <v>0.25</v>
      </c>
      <c r="D23" s="175"/>
      <c r="E23" s="176" t="s">
        <v>37</v>
      </c>
      <c r="F23" s="163"/>
      <c r="G23" s="113">
        <v>10</v>
      </c>
      <c r="H23" s="113">
        <v>10</v>
      </c>
      <c r="I23" s="113">
        <v>10</v>
      </c>
      <c r="J23" s="113">
        <v>10</v>
      </c>
      <c r="K23" s="110"/>
      <c r="L23" s="167"/>
      <c r="M23" s="167"/>
    </row>
    <row r="24" spans="1:11" ht="60.75">
      <c r="A24" s="45" t="s">
        <v>44</v>
      </c>
      <c r="B24" s="50" t="s">
        <v>113</v>
      </c>
      <c r="C24" s="41"/>
      <c r="D24" s="7" t="s">
        <v>108</v>
      </c>
      <c r="E24" s="120" t="s">
        <v>12</v>
      </c>
      <c r="F24" s="14"/>
      <c r="G24" s="109">
        <v>300</v>
      </c>
      <c r="H24" s="109">
        <v>300</v>
      </c>
      <c r="I24" s="134">
        <v>300</v>
      </c>
      <c r="J24" s="134">
        <v>300</v>
      </c>
      <c r="K24" s="35">
        <f>SUM(G24:J24)</f>
        <v>1200</v>
      </c>
    </row>
    <row r="25" spans="1:11" ht="60.75" customHeight="1">
      <c r="A25" s="238" t="s">
        <v>46</v>
      </c>
      <c r="B25" s="235" t="s">
        <v>114</v>
      </c>
      <c r="C25" s="241"/>
      <c r="D25" s="241" t="s">
        <v>108</v>
      </c>
      <c r="E25" s="235" t="s">
        <v>12</v>
      </c>
      <c r="F25" s="40" t="s">
        <v>134</v>
      </c>
      <c r="G25" s="109">
        <f>G26+G27</f>
        <v>700</v>
      </c>
      <c r="H25" s="109">
        <f>H26+H27</f>
        <v>300</v>
      </c>
      <c r="I25" s="109">
        <f>I26+I27</f>
        <v>300</v>
      </c>
      <c r="J25" s="109">
        <f>J26+J27</f>
        <v>450</v>
      </c>
      <c r="K25" s="35">
        <f>SUM(G25:J25)</f>
        <v>1750</v>
      </c>
    </row>
    <row r="26" spans="1:11" ht="40.5">
      <c r="A26" s="239"/>
      <c r="B26" s="236"/>
      <c r="C26" s="242"/>
      <c r="D26" s="242"/>
      <c r="E26" s="236"/>
      <c r="F26" s="194" t="s">
        <v>85</v>
      </c>
      <c r="G26" s="109">
        <v>200</v>
      </c>
      <c r="H26" s="109">
        <v>0</v>
      </c>
      <c r="I26" s="109">
        <v>0</v>
      </c>
      <c r="J26" s="109">
        <v>0</v>
      </c>
      <c r="K26" s="35">
        <f>SUM(G26:J26)</f>
        <v>200</v>
      </c>
    </row>
    <row r="27" spans="1:11" ht="20.25">
      <c r="A27" s="240"/>
      <c r="B27" s="237"/>
      <c r="C27" s="243"/>
      <c r="D27" s="243"/>
      <c r="E27" s="237"/>
      <c r="F27" s="195" t="s">
        <v>16</v>
      </c>
      <c r="G27" s="109">
        <v>500</v>
      </c>
      <c r="H27" s="109">
        <v>300</v>
      </c>
      <c r="I27" s="134">
        <v>300</v>
      </c>
      <c r="J27" s="134">
        <v>450</v>
      </c>
      <c r="K27" s="35">
        <f>SUM(G27:J27)</f>
        <v>1550</v>
      </c>
    </row>
    <row r="28" spans="1:13" ht="20.25" customHeight="1">
      <c r="A28" s="118" t="s">
        <v>49</v>
      </c>
      <c r="B28" s="50" t="s">
        <v>50</v>
      </c>
      <c r="C28" s="41"/>
      <c r="D28" s="7" t="s">
        <v>108</v>
      </c>
      <c r="E28" s="120" t="s">
        <v>12</v>
      </c>
      <c r="F28" s="14"/>
      <c r="G28" s="109">
        <v>200</v>
      </c>
      <c r="H28" s="109">
        <v>200</v>
      </c>
      <c r="I28" s="134">
        <v>200</v>
      </c>
      <c r="J28" s="134">
        <v>380</v>
      </c>
      <c r="K28" s="35">
        <f>SUM(G28:J28)</f>
        <v>980</v>
      </c>
      <c r="L28" s="51"/>
      <c r="M28" s="51"/>
    </row>
    <row r="29" spans="1:11" ht="47.25" customHeight="1">
      <c r="A29" s="211" t="s">
        <v>52</v>
      </c>
      <c r="B29" s="211" t="s">
        <v>53</v>
      </c>
      <c r="C29" s="211"/>
      <c r="D29" s="211" t="s">
        <v>108</v>
      </c>
      <c r="E29" s="211" t="s">
        <v>12</v>
      </c>
      <c r="F29" s="142" t="s">
        <v>13</v>
      </c>
      <c r="G29" s="143">
        <f>SUM(G32,G33,G36,G39)</f>
        <v>62977.4</v>
      </c>
      <c r="H29" s="143">
        <f>SUM(H32:H33,H36,H39)</f>
        <v>53675</v>
      </c>
      <c r="I29" s="143">
        <f>SUM(I32:I33,I36,I39)</f>
        <v>52895</v>
      </c>
      <c r="J29" s="143">
        <f>SUM(J32:J33,J36,J39)</f>
        <v>48500</v>
      </c>
      <c r="K29" s="143">
        <f>SUM(G29:J29)</f>
        <v>218047.4</v>
      </c>
    </row>
    <row r="30" spans="1:11" ht="30" customHeight="1">
      <c r="A30" s="212"/>
      <c r="B30" s="212"/>
      <c r="C30" s="212"/>
      <c r="D30" s="212"/>
      <c r="E30" s="212"/>
      <c r="F30" s="153" t="s">
        <v>16</v>
      </c>
      <c r="G30" s="143">
        <f>G32+G36+G40</f>
        <v>62977.4</v>
      </c>
      <c r="H30" s="143">
        <f>H32+H36+H40</f>
        <v>52675</v>
      </c>
      <c r="I30" s="143">
        <f>I32+I36+I40</f>
        <v>52895</v>
      </c>
      <c r="J30" s="143">
        <f>J32+J36+J40</f>
        <v>48500</v>
      </c>
      <c r="K30" s="143">
        <f>SUM(G30:J30)</f>
        <v>217047.4</v>
      </c>
    </row>
    <row r="31" spans="1:11" ht="40.5">
      <c r="A31" s="213"/>
      <c r="B31" s="213"/>
      <c r="C31" s="213"/>
      <c r="D31" s="213"/>
      <c r="E31" s="213"/>
      <c r="F31" s="153" t="s">
        <v>56</v>
      </c>
      <c r="G31" s="143">
        <f>G33+G39</f>
        <v>0</v>
      </c>
      <c r="H31" s="143">
        <f>H33+H39</f>
        <v>1000</v>
      </c>
      <c r="I31" s="143">
        <f>I33+I39</f>
        <v>0</v>
      </c>
      <c r="J31" s="143">
        <f>J33+J39</f>
        <v>0</v>
      </c>
      <c r="K31" s="143">
        <f>SUM(G31:J31)</f>
        <v>1000</v>
      </c>
    </row>
    <row r="32" spans="1:11" ht="20.25">
      <c r="A32" s="218" t="s">
        <v>54</v>
      </c>
      <c r="B32" s="229" t="s">
        <v>115</v>
      </c>
      <c r="C32" s="205"/>
      <c r="D32" s="229" t="s">
        <v>108</v>
      </c>
      <c r="E32" s="229" t="s">
        <v>12</v>
      </c>
      <c r="F32" s="52" t="s">
        <v>16</v>
      </c>
      <c r="G32" s="111">
        <v>49754</v>
      </c>
      <c r="H32" s="111">
        <v>50675</v>
      </c>
      <c r="I32" s="115">
        <v>50895</v>
      </c>
      <c r="J32" s="115">
        <v>45500</v>
      </c>
      <c r="K32" s="53">
        <f>SUM(G32:J32)</f>
        <v>196824</v>
      </c>
    </row>
    <row r="33" spans="1:11" ht="40.5" customHeight="1">
      <c r="A33" s="218"/>
      <c r="B33" s="229"/>
      <c r="C33" s="205"/>
      <c r="D33" s="229"/>
      <c r="E33" s="229"/>
      <c r="F33" s="52" t="s">
        <v>56</v>
      </c>
      <c r="G33" s="111">
        <v>0</v>
      </c>
      <c r="H33" s="111">
        <v>0</v>
      </c>
      <c r="I33" s="53">
        <v>0</v>
      </c>
      <c r="J33" s="53">
        <v>0</v>
      </c>
      <c r="K33" s="53">
        <f>SUM(G33:J33)</f>
        <v>0</v>
      </c>
    </row>
    <row r="34" spans="1:13" s="162" customFormat="1" ht="60.75">
      <c r="A34" s="218"/>
      <c r="B34" s="177" t="s">
        <v>57</v>
      </c>
      <c r="C34" s="178">
        <v>0.6</v>
      </c>
      <c r="D34" s="165"/>
      <c r="E34" s="165" t="s">
        <v>23</v>
      </c>
      <c r="F34" s="179"/>
      <c r="G34" s="112">
        <v>30</v>
      </c>
      <c r="H34" s="112">
        <v>30</v>
      </c>
      <c r="I34" s="112">
        <v>30</v>
      </c>
      <c r="J34" s="112">
        <v>30</v>
      </c>
      <c r="K34" s="113"/>
      <c r="L34" s="159"/>
      <c r="M34" s="159"/>
    </row>
    <row r="35" spans="1:11" s="162" customFormat="1" ht="60.75">
      <c r="A35" s="218"/>
      <c r="B35" s="180" t="s">
        <v>58</v>
      </c>
      <c r="C35" s="181">
        <v>0.4</v>
      </c>
      <c r="D35" s="182"/>
      <c r="E35" s="182" t="s">
        <v>59</v>
      </c>
      <c r="F35" s="165"/>
      <c r="G35" s="112">
        <v>6000</v>
      </c>
      <c r="H35" s="112">
        <v>6000</v>
      </c>
      <c r="I35" s="112">
        <v>6000</v>
      </c>
      <c r="J35" s="112">
        <v>6000</v>
      </c>
      <c r="K35" s="113"/>
    </row>
    <row r="36" spans="1:11" ht="81">
      <c r="A36" s="218" t="s">
        <v>60</v>
      </c>
      <c r="B36" s="5" t="s">
        <v>116</v>
      </c>
      <c r="C36" s="128"/>
      <c r="D36" s="7" t="s">
        <v>108</v>
      </c>
      <c r="E36" s="125" t="s">
        <v>12</v>
      </c>
      <c r="F36" s="46" t="s">
        <v>16</v>
      </c>
      <c r="G36" s="144">
        <v>13223.4</v>
      </c>
      <c r="H36" s="144">
        <v>2000</v>
      </c>
      <c r="I36" s="136">
        <v>2000</v>
      </c>
      <c r="J36" s="136">
        <v>3000</v>
      </c>
      <c r="K36" s="136">
        <f>SUM(G36:J36)</f>
        <v>20223.4</v>
      </c>
    </row>
    <row r="37" spans="1:13" ht="60.75" customHeight="1">
      <c r="A37" s="218"/>
      <c r="B37" s="14" t="s">
        <v>117</v>
      </c>
      <c r="C37" s="123">
        <v>0.9</v>
      </c>
      <c r="D37" s="24"/>
      <c r="E37" s="24" t="s">
        <v>30</v>
      </c>
      <c r="F37" s="24"/>
      <c r="G37" s="135">
        <v>100</v>
      </c>
      <c r="H37" s="135">
        <v>100</v>
      </c>
      <c r="I37" s="135">
        <v>100</v>
      </c>
      <c r="J37" s="135">
        <v>100</v>
      </c>
      <c r="K37" s="135">
        <v>100</v>
      </c>
      <c r="L37" s="103"/>
      <c r="M37" s="104"/>
    </row>
    <row r="38" spans="1:11" ht="60.75">
      <c r="A38" s="218"/>
      <c r="B38" s="68" t="s">
        <v>63</v>
      </c>
      <c r="C38" s="55">
        <v>0.1</v>
      </c>
      <c r="D38" s="67"/>
      <c r="E38" s="62" t="s">
        <v>64</v>
      </c>
      <c r="F38" s="68"/>
      <c r="G38" s="137">
        <v>50</v>
      </c>
      <c r="H38" s="137">
        <v>50</v>
      </c>
      <c r="I38" s="137">
        <v>50</v>
      </c>
      <c r="J38" s="137">
        <v>50</v>
      </c>
      <c r="K38" s="137">
        <v>50</v>
      </c>
    </row>
    <row r="39" spans="1:11" s="162" customFormat="1" ht="40.5">
      <c r="A39" s="190" t="s">
        <v>127</v>
      </c>
      <c r="B39" s="227" t="s">
        <v>128</v>
      </c>
      <c r="C39" s="191"/>
      <c r="D39" s="192"/>
      <c r="E39" s="169" t="s">
        <v>12</v>
      </c>
      <c r="F39" s="193" t="s">
        <v>56</v>
      </c>
      <c r="G39" s="140">
        <v>0</v>
      </c>
      <c r="H39" s="146">
        <v>1000</v>
      </c>
      <c r="I39" s="140">
        <v>0</v>
      </c>
      <c r="J39" s="140">
        <v>0</v>
      </c>
      <c r="K39" s="109">
        <f>SUM(G39:J39)</f>
        <v>1000</v>
      </c>
    </row>
    <row r="40" spans="1:11" s="162" customFormat="1" ht="20.25">
      <c r="A40" s="190"/>
      <c r="B40" s="228"/>
      <c r="C40" s="191"/>
      <c r="D40" s="192"/>
      <c r="E40" s="169" t="s">
        <v>12</v>
      </c>
      <c r="F40" s="189" t="s">
        <v>16</v>
      </c>
      <c r="G40" s="140">
        <v>0</v>
      </c>
      <c r="H40" s="140">
        <v>0</v>
      </c>
      <c r="I40" s="140">
        <v>0</v>
      </c>
      <c r="J40" s="140">
        <v>0</v>
      </c>
      <c r="K40" s="109">
        <f>SUM(G40:J40)</f>
        <v>0</v>
      </c>
    </row>
    <row r="41" spans="1:11" ht="81">
      <c r="A41" s="152" t="s">
        <v>65</v>
      </c>
      <c r="B41" s="148" t="s">
        <v>66</v>
      </c>
      <c r="C41" s="149"/>
      <c r="D41" s="150" t="s">
        <v>108</v>
      </c>
      <c r="E41" s="151" t="s">
        <v>12</v>
      </c>
      <c r="F41" s="142" t="s">
        <v>13</v>
      </c>
      <c r="G41" s="143">
        <f>SUM(G42,G46,G50)</f>
        <v>41910.2</v>
      </c>
      <c r="H41" s="143">
        <f>SUM(H42,H46,H50)</f>
        <v>31943</v>
      </c>
      <c r="I41" s="143">
        <f>SUM(I42,I46,I50)</f>
        <v>32056</v>
      </c>
      <c r="J41" s="143">
        <f>SUM(J42,J46,J50)</f>
        <v>22500</v>
      </c>
      <c r="K41" s="143">
        <f>SUM(G41:J41)</f>
        <v>128409.2</v>
      </c>
    </row>
    <row r="42" spans="1:11" ht="82.5" customHeight="1">
      <c r="A42" s="218" t="s">
        <v>67</v>
      </c>
      <c r="B42" s="5" t="s">
        <v>68</v>
      </c>
      <c r="C42" s="128"/>
      <c r="D42" s="7" t="s">
        <v>108</v>
      </c>
      <c r="E42" s="126" t="s">
        <v>12</v>
      </c>
      <c r="F42" s="8" t="s">
        <v>16</v>
      </c>
      <c r="G42" s="109">
        <v>25834</v>
      </c>
      <c r="H42" s="109">
        <v>29943</v>
      </c>
      <c r="I42" s="134">
        <v>30056</v>
      </c>
      <c r="J42" s="134">
        <v>21500</v>
      </c>
      <c r="K42" s="134">
        <f>SUM(G42:J42)</f>
        <v>107333</v>
      </c>
    </row>
    <row r="43" spans="1:13" s="162" customFormat="1" ht="40.5">
      <c r="A43" s="218"/>
      <c r="B43" s="180" t="s">
        <v>69</v>
      </c>
      <c r="C43" s="181">
        <v>0.25</v>
      </c>
      <c r="D43" s="179"/>
      <c r="E43" s="182" t="s">
        <v>70</v>
      </c>
      <c r="F43" s="163"/>
      <c r="G43" s="113">
        <v>30</v>
      </c>
      <c r="H43" s="113">
        <v>30</v>
      </c>
      <c r="I43" s="113">
        <v>30</v>
      </c>
      <c r="J43" s="113">
        <v>30</v>
      </c>
      <c r="K43" s="113"/>
      <c r="L43" s="159"/>
      <c r="M43" s="159"/>
    </row>
    <row r="44" spans="1:11" s="162" customFormat="1" ht="60.75">
      <c r="A44" s="218"/>
      <c r="B44" s="180" t="s">
        <v>71</v>
      </c>
      <c r="C44" s="181">
        <v>0.25</v>
      </c>
      <c r="D44" s="179"/>
      <c r="E44" s="182" t="s">
        <v>72</v>
      </c>
      <c r="F44" s="163"/>
      <c r="G44" s="113">
        <v>440</v>
      </c>
      <c r="H44" s="113">
        <v>440</v>
      </c>
      <c r="I44" s="113">
        <v>440</v>
      </c>
      <c r="J44" s="113">
        <v>440</v>
      </c>
      <c r="K44" s="113"/>
    </row>
    <row r="45" spans="1:11" s="162" customFormat="1" ht="40.5">
      <c r="A45" s="183"/>
      <c r="B45" s="184" t="s">
        <v>73</v>
      </c>
      <c r="C45" s="164">
        <v>0.5</v>
      </c>
      <c r="D45" s="179"/>
      <c r="E45" s="165" t="s">
        <v>72</v>
      </c>
      <c r="F45" s="163"/>
      <c r="G45" s="113">
        <v>54000</v>
      </c>
      <c r="H45" s="113">
        <v>54000</v>
      </c>
      <c r="I45" s="113">
        <v>54000</v>
      </c>
      <c r="J45" s="113">
        <v>54000</v>
      </c>
      <c r="K45" s="113"/>
    </row>
    <row r="46" spans="1:11" ht="81">
      <c r="A46" s="126" t="s">
        <v>74</v>
      </c>
      <c r="B46" s="121" t="s">
        <v>75</v>
      </c>
      <c r="C46" s="122"/>
      <c r="D46" s="7" t="s">
        <v>108</v>
      </c>
      <c r="E46" s="126" t="s">
        <v>12</v>
      </c>
      <c r="F46" s="8" t="s">
        <v>16</v>
      </c>
      <c r="G46" s="109">
        <v>1000</v>
      </c>
      <c r="H46" s="109">
        <v>2000</v>
      </c>
      <c r="I46" s="9">
        <v>2000</v>
      </c>
      <c r="J46" s="9">
        <v>1000</v>
      </c>
      <c r="K46" s="9">
        <f>SUM(G46:J46)</f>
        <v>6000</v>
      </c>
    </row>
    <row r="47" spans="1:13" ht="60.75">
      <c r="A47" s="64"/>
      <c r="B47" s="65" t="s">
        <v>118</v>
      </c>
      <c r="C47" s="119">
        <v>0.5</v>
      </c>
      <c r="D47" s="56"/>
      <c r="E47" s="62" t="s">
        <v>30</v>
      </c>
      <c r="F47" s="68"/>
      <c r="G47" s="145">
        <v>100</v>
      </c>
      <c r="H47" s="145">
        <v>100</v>
      </c>
      <c r="I47" s="138">
        <v>100</v>
      </c>
      <c r="J47" s="138">
        <v>100</v>
      </c>
      <c r="K47" s="138">
        <v>100</v>
      </c>
      <c r="L47" s="18"/>
      <c r="M47" s="18"/>
    </row>
    <row r="48" spans="1:11" ht="60.75">
      <c r="A48" s="64"/>
      <c r="B48" s="58" t="s">
        <v>77</v>
      </c>
      <c r="C48" s="59">
        <v>0.25</v>
      </c>
      <c r="D48" s="56"/>
      <c r="E48" s="24" t="s">
        <v>30</v>
      </c>
      <c r="F48" s="22"/>
      <c r="G48" s="113">
        <v>2.5</v>
      </c>
      <c r="H48" s="113">
        <v>2.5</v>
      </c>
      <c r="I48" s="17">
        <v>2.5</v>
      </c>
      <c r="J48" s="17">
        <v>2.5</v>
      </c>
      <c r="K48" s="17">
        <v>2.5</v>
      </c>
    </row>
    <row r="49" spans="1:11" ht="40.5">
      <c r="A49" s="70"/>
      <c r="B49" s="63" t="s">
        <v>78</v>
      </c>
      <c r="C49" s="23">
        <v>0.25</v>
      </c>
      <c r="D49" s="56"/>
      <c r="E49" s="24" t="s">
        <v>64</v>
      </c>
      <c r="F49" s="22"/>
      <c r="G49" s="113">
        <v>1</v>
      </c>
      <c r="H49" s="113">
        <v>1</v>
      </c>
      <c r="I49" s="17">
        <v>1</v>
      </c>
      <c r="J49" s="17">
        <v>1</v>
      </c>
      <c r="K49" s="17">
        <v>4</v>
      </c>
    </row>
    <row r="50" spans="1:11" ht="239.25" customHeight="1">
      <c r="A50" s="71" t="s">
        <v>79</v>
      </c>
      <c r="B50" s="139" t="s">
        <v>129</v>
      </c>
      <c r="C50" s="72"/>
      <c r="D50" s="7" t="s">
        <v>108</v>
      </c>
      <c r="E50" s="126" t="s">
        <v>12</v>
      </c>
      <c r="F50" s="8" t="s">
        <v>16</v>
      </c>
      <c r="G50" s="146">
        <v>15076.2</v>
      </c>
      <c r="H50" s="109">
        <v>0</v>
      </c>
      <c r="I50" s="9">
        <v>0</v>
      </c>
      <c r="J50" s="9">
        <v>0</v>
      </c>
      <c r="K50" s="9">
        <f>SUM(G50:J50)</f>
        <v>15076.2</v>
      </c>
    </row>
    <row r="51" spans="1:11" ht="35.25" customHeight="1">
      <c r="A51" s="211" t="s">
        <v>81</v>
      </c>
      <c r="B51" s="211" t="s">
        <v>82</v>
      </c>
      <c r="C51" s="214"/>
      <c r="D51" s="211" t="s">
        <v>108</v>
      </c>
      <c r="E51" s="211" t="s">
        <v>12</v>
      </c>
      <c r="F51" s="142" t="s">
        <v>13</v>
      </c>
      <c r="G51" s="143">
        <f>SUM(G55,G59,)</f>
        <v>137151.5</v>
      </c>
      <c r="H51" s="143">
        <f>SUM(H55,H59,)</f>
        <v>122750</v>
      </c>
      <c r="I51" s="143">
        <f>SUM(I55,I59,)</f>
        <v>123020</v>
      </c>
      <c r="J51" s="143">
        <f>SUM(J55,J59,)</f>
        <v>90500</v>
      </c>
      <c r="K51" s="143">
        <f>SUM(G51:J51)</f>
        <v>473421.5</v>
      </c>
    </row>
    <row r="52" spans="1:11" ht="40.5">
      <c r="A52" s="212"/>
      <c r="B52" s="212"/>
      <c r="C52" s="215"/>
      <c r="D52" s="212"/>
      <c r="E52" s="212"/>
      <c r="F52" s="142" t="s">
        <v>56</v>
      </c>
      <c r="G52" s="143">
        <f>G60</f>
        <v>8763.5</v>
      </c>
      <c r="H52" s="143">
        <f>H60+H64</f>
        <v>0</v>
      </c>
      <c r="I52" s="143">
        <f>I60+I64</f>
        <v>0</v>
      </c>
      <c r="J52" s="143">
        <f>J60+J64</f>
        <v>0</v>
      </c>
      <c r="K52" s="143">
        <f>SUM(G52:J52)</f>
        <v>8763.5</v>
      </c>
    </row>
    <row r="53" spans="1:11" ht="40.5">
      <c r="A53" s="212"/>
      <c r="B53" s="212"/>
      <c r="C53" s="215"/>
      <c r="D53" s="212"/>
      <c r="E53" s="212"/>
      <c r="F53" s="142" t="s">
        <v>85</v>
      </c>
      <c r="G53" s="143">
        <f>G61</f>
        <v>3937.2</v>
      </c>
      <c r="H53" s="143">
        <f>H61</f>
        <v>0</v>
      </c>
      <c r="I53" s="143">
        <f>I61</f>
        <v>0</v>
      </c>
      <c r="J53" s="143">
        <f>J61</f>
        <v>0</v>
      </c>
      <c r="K53" s="143">
        <f>SUM(G53:J53)</f>
        <v>3937.2</v>
      </c>
    </row>
    <row r="54" spans="1:11" ht="35.25" customHeight="1">
      <c r="A54" s="213"/>
      <c r="B54" s="213"/>
      <c r="C54" s="216"/>
      <c r="D54" s="213"/>
      <c r="E54" s="213"/>
      <c r="F54" s="142" t="s">
        <v>16</v>
      </c>
      <c r="G54" s="143">
        <f>G55+G62</f>
        <v>124450.8</v>
      </c>
      <c r="H54" s="143">
        <f>H55+H62</f>
        <v>122750</v>
      </c>
      <c r="I54" s="143">
        <f>I55+I62</f>
        <v>123020</v>
      </c>
      <c r="J54" s="143">
        <f>J55+J62</f>
        <v>90500</v>
      </c>
      <c r="K54" s="143">
        <f>SUM(G54:J54)</f>
        <v>460720.8</v>
      </c>
    </row>
    <row r="55" spans="1:11" ht="81">
      <c r="A55" s="229" t="s">
        <v>83</v>
      </c>
      <c r="B55" s="5" t="s">
        <v>84</v>
      </c>
      <c r="C55" s="128"/>
      <c r="D55" s="7" t="s">
        <v>108</v>
      </c>
      <c r="E55" s="125" t="s">
        <v>12</v>
      </c>
      <c r="F55" s="8" t="s">
        <v>16</v>
      </c>
      <c r="G55" s="109">
        <v>120500</v>
      </c>
      <c r="H55" s="109">
        <v>120750</v>
      </c>
      <c r="I55" s="134">
        <v>121020</v>
      </c>
      <c r="J55" s="134">
        <v>88500</v>
      </c>
      <c r="K55" s="9">
        <f>SUM(G55:J55)</f>
        <v>450770</v>
      </c>
    </row>
    <row r="56" spans="1:13" s="162" customFormat="1" ht="40.5">
      <c r="A56" s="229"/>
      <c r="B56" s="180" t="s">
        <v>86</v>
      </c>
      <c r="C56" s="181">
        <v>0.5</v>
      </c>
      <c r="D56" s="179"/>
      <c r="E56" s="182" t="s">
        <v>26</v>
      </c>
      <c r="F56" s="163"/>
      <c r="G56" s="113">
        <v>2020</v>
      </c>
      <c r="H56" s="113">
        <v>2020</v>
      </c>
      <c r="I56" s="113">
        <v>2020</v>
      </c>
      <c r="J56" s="113">
        <v>2020</v>
      </c>
      <c r="K56" s="113"/>
      <c r="L56" s="159"/>
      <c r="M56" s="159"/>
    </row>
    <row r="57" spans="1:11" s="162" customFormat="1" ht="60.75">
      <c r="A57" s="229"/>
      <c r="B57" s="184" t="s">
        <v>87</v>
      </c>
      <c r="C57" s="164">
        <v>0.25</v>
      </c>
      <c r="D57" s="179"/>
      <c r="E57" s="182" t="s">
        <v>18</v>
      </c>
      <c r="F57" s="163"/>
      <c r="G57" s="113">
        <v>100</v>
      </c>
      <c r="H57" s="113">
        <v>100</v>
      </c>
      <c r="I57" s="113">
        <v>100</v>
      </c>
      <c r="J57" s="113">
        <v>100</v>
      </c>
      <c r="K57" s="113"/>
    </row>
    <row r="58" spans="1:11" s="162" customFormat="1" ht="60.75">
      <c r="A58" s="229"/>
      <c r="B58" s="180" t="s">
        <v>88</v>
      </c>
      <c r="C58" s="181">
        <v>0.25</v>
      </c>
      <c r="D58" s="179"/>
      <c r="E58" s="182" t="s">
        <v>26</v>
      </c>
      <c r="F58" s="163"/>
      <c r="G58" s="113">
        <v>850</v>
      </c>
      <c r="H58" s="113">
        <v>850</v>
      </c>
      <c r="I58" s="113">
        <v>850</v>
      </c>
      <c r="J58" s="113">
        <v>850</v>
      </c>
      <c r="K58" s="113"/>
    </row>
    <row r="59" spans="1:11" ht="48" customHeight="1">
      <c r="A59" s="230" t="s">
        <v>89</v>
      </c>
      <c r="B59" s="218" t="s">
        <v>119</v>
      </c>
      <c r="C59" s="221"/>
      <c r="D59" s="218" t="s">
        <v>108</v>
      </c>
      <c r="E59" s="218" t="s">
        <v>12</v>
      </c>
      <c r="F59" s="8" t="s">
        <v>13</v>
      </c>
      <c r="G59" s="109">
        <f>SUM(G60:G62)</f>
        <v>16651.5</v>
      </c>
      <c r="H59" s="109">
        <f>SUM(H60:H62)</f>
        <v>2000</v>
      </c>
      <c r="I59" s="134">
        <f>SUM(I60:I62)</f>
        <v>2000</v>
      </c>
      <c r="J59" s="134">
        <f>SUM(J60:J62)</f>
        <v>2000</v>
      </c>
      <c r="K59" s="9">
        <f>SUM(G59:J59)</f>
        <v>22651.5</v>
      </c>
    </row>
    <row r="60" spans="1:11" ht="40.5">
      <c r="A60" s="230"/>
      <c r="B60" s="219"/>
      <c r="C60" s="222"/>
      <c r="D60" s="219"/>
      <c r="E60" s="219"/>
      <c r="F60" s="8" t="s">
        <v>56</v>
      </c>
      <c r="G60" s="109">
        <v>8763.5</v>
      </c>
      <c r="H60" s="109">
        <v>0</v>
      </c>
      <c r="I60" s="134">
        <v>0</v>
      </c>
      <c r="J60" s="134">
        <v>0</v>
      </c>
      <c r="K60" s="9">
        <f aca="true" t="shared" si="0" ref="K60:K66">SUM(G60:J60)</f>
        <v>8763.5</v>
      </c>
    </row>
    <row r="61" spans="1:11" ht="40.5">
      <c r="A61" s="230"/>
      <c r="B61" s="219"/>
      <c r="C61" s="222"/>
      <c r="D61" s="219"/>
      <c r="E61" s="219"/>
      <c r="F61" s="8" t="s">
        <v>85</v>
      </c>
      <c r="G61" s="109">
        <v>3937.2</v>
      </c>
      <c r="H61" s="109">
        <v>0</v>
      </c>
      <c r="I61" s="134">
        <v>0</v>
      </c>
      <c r="J61" s="134">
        <v>0</v>
      </c>
      <c r="K61" s="9">
        <f t="shared" si="0"/>
        <v>3937.2</v>
      </c>
    </row>
    <row r="62" spans="1:11" ht="25.5" customHeight="1">
      <c r="A62" s="230"/>
      <c r="B62" s="220"/>
      <c r="C62" s="223"/>
      <c r="D62" s="220"/>
      <c r="E62" s="220"/>
      <c r="F62" s="8" t="s">
        <v>16</v>
      </c>
      <c r="G62" s="109">
        <v>3950.8</v>
      </c>
      <c r="H62" s="109">
        <v>2000</v>
      </c>
      <c r="I62" s="134">
        <v>2000</v>
      </c>
      <c r="J62" s="134">
        <v>2000</v>
      </c>
      <c r="K62" s="9">
        <f t="shared" si="0"/>
        <v>9950.8</v>
      </c>
    </row>
    <row r="63" spans="1:11" ht="25.5" customHeight="1">
      <c r="A63" s="230"/>
      <c r="B63" s="224" t="s">
        <v>130</v>
      </c>
      <c r="C63" s="221"/>
      <c r="D63" s="218" t="s">
        <v>131</v>
      </c>
      <c r="E63" s="218" t="s">
        <v>12</v>
      </c>
      <c r="F63" s="8" t="s">
        <v>13</v>
      </c>
      <c r="G63" s="134">
        <f>SUM(G64:G66)</f>
        <v>13369.2</v>
      </c>
      <c r="H63" s="134">
        <f>SUM(H64:H66)</f>
        <v>0</v>
      </c>
      <c r="I63" s="134">
        <f>SUM(I64:I66)</f>
        <v>0</v>
      </c>
      <c r="J63" s="134">
        <f>SUM(J64:J66)</f>
        <v>0</v>
      </c>
      <c r="K63" s="9">
        <f t="shared" si="0"/>
        <v>13369.2</v>
      </c>
    </row>
    <row r="64" spans="1:11" ht="40.5">
      <c r="A64" s="230"/>
      <c r="B64" s="225"/>
      <c r="C64" s="222"/>
      <c r="D64" s="219"/>
      <c r="E64" s="219"/>
      <c r="F64" s="8" t="s">
        <v>56</v>
      </c>
      <c r="G64" s="134">
        <v>8763.5</v>
      </c>
      <c r="H64" s="134">
        <v>0</v>
      </c>
      <c r="I64" s="134">
        <v>0</v>
      </c>
      <c r="J64" s="134">
        <v>0</v>
      </c>
      <c r="K64" s="9">
        <f t="shared" si="0"/>
        <v>8763.5</v>
      </c>
    </row>
    <row r="65" spans="1:11" ht="81" customHeight="1">
      <c r="A65" s="230"/>
      <c r="B65" s="225"/>
      <c r="C65" s="222"/>
      <c r="D65" s="219"/>
      <c r="E65" s="219"/>
      <c r="F65" s="8" t="s">
        <v>85</v>
      </c>
      <c r="G65" s="134">
        <v>3937.2</v>
      </c>
      <c r="H65" s="134">
        <v>0</v>
      </c>
      <c r="I65" s="134">
        <v>0</v>
      </c>
      <c r="J65" s="134">
        <v>0</v>
      </c>
      <c r="K65" s="9">
        <f t="shared" si="0"/>
        <v>3937.2</v>
      </c>
    </row>
    <row r="66" spans="1:11" ht="20.25">
      <c r="A66" s="230"/>
      <c r="B66" s="226"/>
      <c r="C66" s="223"/>
      <c r="D66" s="220"/>
      <c r="E66" s="220"/>
      <c r="F66" s="8" t="s">
        <v>16</v>
      </c>
      <c r="G66" s="134">
        <v>668.5</v>
      </c>
      <c r="H66" s="134">
        <v>0</v>
      </c>
      <c r="I66" s="134">
        <v>0</v>
      </c>
      <c r="J66" s="134">
        <v>0</v>
      </c>
      <c r="K66" s="9">
        <f t="shared" si="0"/>
        <v>668.5</v>
      </c>
    </row>
    <row r="67" spans="1:11" ht="81">
      <c r="A67" s="230"/>
      <c r="B67" s="14" t="s">
        <v>91</v>
      </c>
      <c r="C67" s="123">
        <v>0.5</v>
      </c>
      <c r="D67" s="126"/>
      <c r="E67" s="60" t="s">
        <v>30</v>
      </c>
      <c r="F67" s="22"/>
      <c r="G67" s="17">
        <v>100</v>
      </c>
      <c r="H67" s="17">
        <v>100</v>
      </c>
      <c r="I67" s="17">
        <v>100</v>
      </c>
      <c r="J67" s="17">
        <v>100</v>
      </c>
      <c r="K67" s="17">
        <v>100</v>
      </c>
    </row>
    <row r="68" spans="1:11" ht="121.5">
      <c r="A68" s="230"/>
      <c r="B68" s="14" t="s">
        <v>92</v>
      </c>
      <c r="C68" s="123">
        <v>0.5</v>
      </c>
      <c r="D68" s="52"/>
      <c r="E68" s="24" t="s">
        <v>30</v>
      </c>
      <c r="F68" s="22"/>
      <c r="G68" s="17">
        <v>100</v>
      </c>
      <c r="H68" s="17">
        <v>100</v>
      </c>
      <c r="I68" s="17">
        <v>100</v>
      </c>
      <c r="J68" s="17">
        <v>100</v>
      </c>
      <c r="K68" s="17">
        <v>100</v>
      </c>
    </row>
    <row r="69" spans="1:11" ht="101.25">
      <c r="A69" s="147" t="s">
        <v>93</v>
      </c>
      <c r="B69" s="148" t="s">
        <v>94</v>
      </c>
      <c r="C69" s="149"/>
      <c r="D69" s="150" t="s">
        <v>108</v>
      </c>
      <c r="E69" s="151" t="s">
        <v>12</v>
      </c>
      <c r="F69" s="142" t="s">
        <v>13</v>
      </c>
      <c r="G69" s="143">
        <f>SUM(G70,G72,G75)</f>
        <v>42085</v>
      </c>
      <c r="H69" s="143">
        <f>SUM(H70,H72,H75)</f>
        <v>42130</v>
      </c>
      <c r="I69" s="143">
        <f>SUM(I70,I72,I75)</f>
        <v>42178</v>
      </c>
      <c r="J69" s="143">
        <f>SUM(J70,J72,J75)</f>
        <v>37600</v>
      </c>
      <c r="K69" s="143">
        <f>SUM(G69:J69)</f>
        <v>163993</v>
      </c>
    </row>
    <row r="70" spans="1:11" ht="60.75">
      <c r="A70" s="126" t="s">
        <v>95</v>
      </c>
      <c r="B70" s="121" t="s">
        <v>120</v>
      </c>
      <c r="C70" s="122"/>
      <c r="D70" s="7" t="s">
        <v>108</v>
      </c>
      <c r="E70" s="126" t="s">
        <v>12</v>
      </c>
      <c r="F70" s="52" t="s">
        <v>16</v>
      </c>
      <c r="G70" s="109">
        <v>5807</v>
      </c>
      <c r="H70" s="109">
        <v>5817</v>
      </c>
      <c r="I70" s="109">
        <v>5827</v>
      </c>
      <c r="J70" s="109">
        <v>4800</v>
      </c>
      <c r="K70" s="109">
        <f>SUM(G70:J70)</f>
        <v>22251</v>
      </c>
    </row>
    <row r="71" spans="1:13" ht="81">
      <c r="A71" s="70"/>
      <c r="B71" s="74" t="s">
        <v>121</v>
      </c>
      <c r="C71" s="119">
        <v>1</v>
      </c>
      <c r="D71" s="75"/>
      <c r="E71" s="119" t="s">
        <v>98</v>
      </c>
      <c r="F71" s="75"/>
      <c r="G71" s="140">
        <v>12</v>
      </c>
      <c r="H71" s="141">
        <v>12</v>
      </c>
      <c r="I71" s="141">
        <v>12</v>
      </c>
      <c r="J71" s="141">
        <v>12</v>
      </c>
      <c r="K71" s="141">
        <v>12</v>
      </c>
      <c r="L71" s="78"/>
      <c r="M71" s="78"/>
    </row>
    <row r="72" spans="1:11" ht="81">
      <c r="A72" s="106" t="s">
        <v>99</v>
      </c>
      <c r="B72" s="107" t="s">
        <v>122</v>
      </c>
      <c r="C72" s="129"/>
      <c r="D72" s="7" t="s">
        <v>108</v>
      </c>
      <c r="E72" s="125" t="s">
        <v>12</v>
      </c>
      <c r="F72" s="52" t="s">
        <v>16</v>
      </c>
      <c r="G72" s="109">
        <v>36278</v>
      </c>
      <c r="H72" s="109">
        <v>36313</v>
      </c>
      <c r="I72" s="109">
        <v>36351</v>
      </c>
      <c r="J72" s="109">
        <v>32800</v>
      </c>
      <c r="K72" s="109">
        <f>SUM(G72:J72)</f>
        <v>141742</v>
      </c>
    </row>
    <row r="73" spans="1:13" ht="12.75">
      <c r="A73" s="217"/>
      <c r="B73" s="209" t="s">
        <v>101</v>
      </c>
      <c r="C73" s="210">
        <v>1</v>
      </c>
      <c r="D73" s="210"/>
      <c r="E73" s="206" t="s">
        <v>30</v>
      </c>
      <c r="F73" s="206"/>
      <c r="G73" s="207">
        <v>100</v>
      </c>
      <c r="H73" s="208">
        <v>100</v>
      </c>
      <c r="I73" s="208">
        <v>100</v>
      </c>
      <c r="J73" s="208">
        <v>100</v>
      </c>
      <c r="K73" s="208">
        <v>100</v>
      </c>
      <c r="L73" s="78"/>
      <c r="M73" s="78"/>
    </row>
    <row r="74" spans="1:13" ht="12.75">
      <c r="A74" s="217"/>
      <c r="B74" s="209"/>
      <c r="C74" s="210"/>
      <c r="D74" s="210"/>
      <c r="E74" s="206"/>
      <c r="F74" s="206"/>
      <c r="G74" s="207"/>
      <c r="H74" s="208"/>
      <c r="I74" s="208"/>
      <c r="J74" s="208"/>
      <c r="K74" s="208"/>
      <c r="L74" s="81"/>
      <c r="M74" s="81"/>
    </row>
    <row r="75" spans="1:11" ht="81">
      <c r="A75" s="116" t="s">
        <v>124</v>
      </c>
      <c r="B75" s="121" t="s">
        <v>126</v>
      </c>
      <c r="C75" s="123"/>
      <c r="D75" s="7" t="s">
        <v>108</v>
      </c>
      <c r="E75" s="125" t="s">
        <v>12</v>
      </c>
      <c r="F75" s="52" t="s">
        <v>16</v>
      </c>
      <c r="G75" s="117">
        <v>0</v>
      </c>
      <c r="H75" s="117">
        <v>0</v>
      </c>
      <c r="I75" s="117">
        <v>0</v>
      </c>
      <c r="J75" s="117">
        <v>0</v>
      </c>
      <c r="K75" s="117">
        <f>SUM(G75:J75)</f>
        <v>0</v>
      </c>
    </row>
    <row r="76" spans="1:11" ht="101.25">
      <c r="A76" s="116"/>
      <c r="B76" s="124" t="s">
        <v>125</v>
      </c>
      <c r="C76" s="123">
        <v>1</v>
      </c>
      <c r="D76" s="123"/>
      <c r="E76" s="60" t="s">
        <v>26</v>
      </c>
      <c r="F76" s="124"/>
      <c r="G76" s="117">
        <v>2</v>
      </c>
      <c r="H76" s="114">
        <v>2</v>
      </c>
      <c r="I76" s="114">
        <v>2</v>
      </c>
      <c r="J76" s="114">
        <v>2</v>
      </c>
      <c r="K76" s="114">
        <v>2</v>
      </c>
    </row>
    <row r="77" spans="1:13" ht="40.5">
      <c r="A77" s="108"/>
      <c r="B77" s="204"/>
      <c r="C77" s="205"/>
      <c r="D77" s="205"/>
      <c r="E77" s="205" t="s">
        <v>102</v>
      </c>
      <c r="F77" s="8" t="s">
        <v>56</v>
      </c>
      <c r="G77" s="53">
        <f>G64+G39</f>
        <v>8763.5</v>
      </c>
      <c r="H77" s="53">
        <f>H64+H39</f>
        <v>1000</v>
      </c>
      <c r="I77" s="53">
        <f>I64+I39</f>
        <v>0</v>
      </c>
      <c r="J77" s="53">
        <f>J64+J39</f>
        <v>0</v>
      </c>
      <c r="K77" s="53">
        <f>SUM(G77:J77)</f>
        <v>9763.5</v>
      </c>
      <c r="L77" s="82"/>
      <c r="M77" s="82"/>
    </row>
    <row r="78" spans="1:13" ht="40.5">
      <c r="A78" s="108"/>
      <c r="B78" s="204"/>
      <c r="C78" s="205"/>
      <c r="D78" s="205"/>
      <c r="E78" s="205"/>
      <c r="F78" s="8" t="s">
        <v>85</v>
      </c>
      <c r="G78" s="53">
        <f>G65+G26</f>
        <v>4137.2</v>
      </c>
      <c r="H78" s="53">
        <f>H65</f>
        <v>0</v>
      </c>
      <c r="I78" s="53">
        <f>I65</f>
        <v>0</v>
      </c>
      <c r="J78" s="53">
        <f>J65</f>
        <v>0</v>
      </c>
      <c r="K78" s="53">
        <f>SUM(G78:J78)</f>
        <v>4137.2</v>
      </c>
      <c r="L78" s="82"/>
      <c r="M78" s="82"/>
    </row>
    <row r="79" spans="1:11" ht="20.25">
      <c r="A79" s="108"/>
      <c r="B79" s="204"/>
      <c r="C79" s="205"/>
      <c r="D79" s="205"/>
      <c r="E79" s="205"/>
      <c r="F79" s="8" t="s">
        <v>16</v>
      </c>
      <c r="G79" s="53">
        <f>G69+G62+G55+G50+G46+G42+G36+G32+G20+G16+G13+G8+G6+G24+G27+G28</f>
        <v>399611.8</v>
      </c>
      <c r="H79" s="53">
        <f>H69+H62+H55+H50+H46+H42+H36+H32+H20+H16+H13+H8+H6+H24+H25+H28</f>
        <v>374251.8</v>
      </c>
      <c r="I79" s="53">
        <f>I69+I62+I55+I50+I46+I42+I36+I32+I20+I16+I13+I8+I6+I24+I25+I28</f>
        <v>375090.4</v>
      </c>
      <c r="J79" s="53">
        <f>J69+J62+J55+J50+J46+J42+J36+J32+J20+J16+J13+J8+J6+J24+J25+J28</f>
        <v>307730</v>
      </c>
      <c r="K79" s="53">
        <f>SUM(G79:J79)</f>
        <v>1456684</v>
      </c>
    </row>
    <row r="80" spans="1:13" ht="20.25">
      <c r="A80" s="83"/>
      <c r="B80" s="83" t="s">
        <v>123</v>
      </c>
      <c r="C80" s="84"/>
      <c r="D80" s="85"/>
      <c r="E80" s="85" t="s">
        <v>102</v>
      </c>
      <c r="F80" s="83"/>
      <c r="G80" s="86">
        <f>G69+G51+G41+G29+G5</f>
        <v>412512.50000000006</v>
      </c>
      <c r="H80" s="86">
        <f>H69+H51+H41+H29+H5</f>
        <v>375251.8</v>
      </c>
      <c r="I80" s="86">
        <f>I69+I51+I41+I29+I5</f>
        <v>375090.4</v>
      </c>
      <c r="J80" s="86">
        <f>J69+J51+J41+J29+J5</f>
        <v>307730</v>
      </c>
      <c r="K80" s="86">
        <f>SUM(G80:J80)</f>
        <v>1470584.7000000002</v>
      </c>
      <c r="L80" s="87"/>
      <c r="M80" s="87"/>
    </row>
    <row r="81" spans="1:13" ht="20.25">
      <c r="A81" s="130"/>
      <c r="B81" s="130"/>
      <c r="C81" s="131"/>
      <c r="D81" s="132"/>
      <c r="E81" s="132"/>
      <c r="F81" s="130"/>
      <c r="G81" s="133"/>
      <c r="H81" s="133"/>
      <c r="I81" s="133"/>
      <c r="J81" s="133"/>
      <c r="K81" s="133"/>
      <c r="L81" s="87"/>
      <c r="M81" s="87"/>
    </row>
  </sheetData>
  <sheetProtection/>
  <mergeCells count="66">
    <mergeCell ref="B25:B27"/>
    <mergeCell ref="A25:A27"/>
    <mergeCell ref="C25:C27"/>
    <mergeCell ref="D25:D27"/>
    <mergeCell ref="E25:E27"/>
    <mergeCell ref="B2:M2"/>
    <mergeCell ref="A3:A4"/>
    <mergeCell ref="G3:K3"/>
    <mergeCell ref="B3:B4"/>
    <mergeCell ref="C3:C4"/>
    <mergeCell ref="D3:D4"/>
    <mergeCell ref="E3:E4"/>
    <mergeCell ref="F3:F4"/>
    <mergeCell ref="B29:B31"/>
    <mergeCell ref="C29:C31"/>
    <mergeCell ref="D29:D31"/>
    <mergeCell ref="E29:E31"/>
    <mergeCell ref="A29:A31"/>
    <mergeCell ref="A32:A35"/>
    <mergeCell ref="B32:B33"/>
    <mergeCell ref="C32:C33"/>
    <mergeCell ref="D32:D33"/>
    <mergeCell ref="E32:E33"/>
    <mergeCell ref="A36:A38"/>
    <mergeCell ref="B39:B40"/>
    <mergeCell ref="A42:A44"/>
    <mergeCell ref="A55:A58"/>
    <mergeCell ref="A59:A68"/>
    <mergeCell ref="K73:K74"/>
    <mergeCell ref="A73:A74"/>
    <mergeCell ref="B59:B62"/>
    <mergeCell ref="C59:C62"/>
    <mergeCell ref="D59:D62"/>
    <mergeCell ref="E59:E62"/>
    <mergeCell ref="B63:B66"/>
    <mergeCell ref="C63:C66"/>
    <mergeCell ref="D63:D66"/>
    <mergeCell ref="E63:E66"/>
    <mergeCell ref="B51:B54"/>
    <mergeCell ref="A51:A54"/>
    <mergeCell ref="C51:C54"/>
    <mergeCell ref="D51:D54"/>
    <mergeCell ref="E51:E54"/>
    <mergeCell ref="G73:G74"/>
    <mergeCell ref="H73:H74"/>
    <mergeCell ref="I73:I74"/>
    <mergeCell ref="J73:J74"/>
    <mergeCell ref="B73:B74"/>
    <mergeCell ref="C73:C74"/>
    <mergeCell ref="D73:D74"/>
    <mergeCell ref="E73:E74"/>
    <mergeCell ref="B77:B79"/>
    <mergeCell ref="C77:C79"/>
    <mergeCell ref="D77:D79"/>
    <mergeCell ref="E77:E79"/>
    <mergeCell ref="F73:F74"/>
    <mergeCell ref="G10:G11"/>
    <mergeCell ref="H10:H11"/>
    <mergeCell ref="I10:I11"/>
    <mergeCell ref="J10:J11"/>
    <mergeCell ref="K10:K11"/>
    <mergeCell ref="C10:C11"/>
    <mergeCell ref="B10:B11"/>
    <mergeCell ref="D10:D11"/>
    <mergeCell ref="E10:E11"/>
    <mergeCell ref="F10:F11"/>
  </mergeCells>
  <printOptions/>
  <pageMargins left="0.629861111111111" right="0.433333333333333" top="0.551388888888889" bottom="0.315277777777778" header="0.39375" footer="0.511805555555555"/>
  <pageSetup firstPageNumber="27" useFirstPageNumber="1" fitToHeight="0" fitToWidth="1" horizontalDpi="600" verticalDpi="600" orientation="landscape" paperSize="9" scale="52" r:id="rId1"/>
  <headerFooter>
    <oddHeader>&amp;C&amp;14&amp;P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A1" sqref="A1:IV65536"/>
    </sheetView>
  </sheetViews>
  <sheetFormatPr defaultColWidth="22.625" defaultRowHeight="12.75"/>
  <cols>
    <col min="1" max="2" width="22.625" style="0" customWidth="1"/>
    <col min="3" max="3" width="22.625" style="1" customWidth="1"/>
  </cols>
  <sheetData>
    <row r="1" ht="12.75">
      <c r="C1"/>
    </row>
    <row r="2" spans="2:13" ht="20.25">
      <c r="B2" s="2"/>
      <c r="C2" s="2"/>
      <c r="D2" s="2"/>
      <c r="E2" s="2"/>
      <c r="F2" s="2"/>
      <c r="G2" s="2"/>
      <c r="H2" s="2"/>
      <c r="I2" s="2"/>
      <c r="J2" s="246" t="s">
        <v>104</v>
      </c>
      <c r="K2" s="246"/>
      <c r="L2" s="246"/>
      <c r="M2" s="246"/>
    </row>
    <row r="3" spans="1:13" ht="20.25" customHeight="1">
      <c r="A3" s="3"/>
      <c r="B3" s="231" t="s">
        <v>0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ht="20.25" customHeight="1">
      <c r="A4" s="229" t="s">
        <v>1</v>
      </c>
      <c r="B4" s="229" t="s">
        <v>2</v>
      </c>
      <c r="C4" s="205" t="s">
        <v>3</v>
      </c>
      <c r="D4" s="229" t="s">
        <v>4</v>
      </c>
      <c r="E4" s="229" t="s">
        <v>5</v>
      </c>
      <c r="F4" s="229" t="s">
        <v>6</v>
      </c>
      <c r="G4" s="229" t="s">
        <v>7</v>
      </c>
      <c r="H4" s="229"/>
      <c r="I4" s="229"/>
      <c r="J4" s="229"/>
      <c r="K4" s="229"/>
      <c r="L4" s="229"/>
      <c r="M4" s="229" t="s">
        <v>8</v>
      </c>
    </row>
    <row r="5" spans="1:13" ht="141.75" customHeight="1">
      <c r="A5" s="229"/>
      <c r="B5" s="229"/>
      <c r="C5" s="205"/>
      <c r="D5" s="229"/>
      <c r="E5" s="229"/>
      <c r="F5" s="229"/>
      <c r="G5" s="95">
        <v>2015</v>
      </c>
      <c r="H5" s="95">
        <v>2016</v>
      </c>
      <c r="I5" s="95">
        <v>2017</v>
      </c>
      <c r="J5" s="95">
        <v>2018</v>
      </c>
      <c r="K5" s="95">
        <v>2019</v>
      </c>
      <c r="L5" s="95">
        <v>2020</v>
      </c>
      <c r="M5" s="229"/>
    </row>
    <row r="6" spans="1:13" ht="409.5" customHeight="1">
      <c r="A6" s="4" t="s">
        <v>9</v>
      </c>
      <c r="B6" s="5" t="s">
        <v>10</v>
      </c>
      <c r="C6" s="6"/>
      <c r="D6" s="7" t="s">
        <v>11</v>
      </c>
      <c r="E6" s="95" t="s">
        <v>12</v>
      </c>
      <c r="F6" s="8" t="s">
        <v>13</v>
      </c>
      <c r="G6" s="98">
        <f aca="true" t="shared" si="0" ref="G6:L6">SUM(G7,G9,G14,G17,G21,G25,G26,G27)</f>
        <v>97052.4</v>
      </c>
      <c r="H6" s="98">
        <f t="shared" si="0"/>
        <v>93809.2</v>
      </c>
      <c r="I6" s="98">
        <f t="shared" si="0"/>
        <v>100575</v>
      </c>
      <c r="J6" s="98">
        <f>SUM(J7,J9,J14,J17,J21,J25,J26,J27)</f>
        <v>108890.8</v>
      </c>
      <c r="K6" s="98">
        <f t="shared" si="0"/>
        <v>109742</v>
      </c>
      <c r="L6" s="98">
        <f t="shared" si="0"/>
        <v>109742</v>
      </c>
      <c r="M6" s="9">
        <f>SUM(G6:L6)</f>
        <v>619811.3999999999</v>
      </c>
    </row>
    <row r="7" spans="1:13" ht="283.5" customHeight="1">
      <c r="A7" s="10" t="s">
        <v>14</v>
      </c>
      <c r="B7" s="11" t="s">
        <v>15</v>
      </c>
      <c r="C7" s="12"/>
      <c r="D7" s="95" t="s">
        <v>11</v>
      </c>
      <c r="E7" s="95" t="s">
        <v>12</v>
      </c>
      <c r="F7" s="8" t="s">
        <v>16</v>
      </c>
      <c r="G7" s="9">
        <v>8032.4</v>
      </c>
      <c r="H7" s="9">
        <v>6370</v>
      </c>
      <c r="I7" s="9">
        <v>5700</v>
      </c>
      <c r="J7" s="99">
        <v>5960</v>
      </c>
      <c r="K7" s="9">
        <v>5830</v>
      </c>
      <c r="L7" s="9">
        <v>5830</v>
      </c>
      <c r="M7" s="9">
        <f>SUM(G7:L7)</f>
        <v>37722.4</v>
      </c>
    </row>
    <row r="8" spans="1:13" s="18" customFormat="1" ht="303.75" customHeight="1">
      <c r="A8" s="13"/>
      <c r="B8" s="14" t="s">
        <v>17</v>
      </c>
      <c r="C8" s="94">
        <v>1</v>
      </c>
      <c r="D8" s="14"/>
      <c r="E8" s="93" t="s">
        <v>18</v>
      </c>
      <c r="F8" s="14"/>
      <c r="G8" s="15">
        <v>50</v>
      </c>
      <c r="H8" s="15">
        <v>54</v>
      </c>
      <c r="I8" s="16">
        <v>54</v>
      </c>
      <c r="J8" s="15">
        <v>54</v>
      </c>
      <c r="K8" s="15">
        <v>54</v>
      </c>
      <c r="L8" s="15">
        <v>58</v>
      </c>
      <c r="M8" s="17"/>
    </row>
    <row r="9" spans="1:13" ht="344.25" customHeight="1">
      <c r="A9" s="19" t="s">
        <v>19</v>
      </c>
      <c r="B9" s="91" t="s">
        <v>20</v>
      </c>
      <c r="C9" s="92"/>
      <c r="D9" s="95" t="s">
        <v>11</v>
      </c>
      <c r="E9" s="95" t="s">
        <v>12</v>
      </c>
      <c r="F9" s="8" t="s">
        <v>16</v>
      </c>
      <c r="G9" s="9">
        <v>72954</v>
      </c>
      <c r="H9" s="9">
        <v>73917.4</v>
      </c>
      <c r="I9" s="9">
        <v>87468.7</v>
      </c>
      <c r="J9" s="99">
        <v>87195</v>
      </c>
      <c r="K9" s="9">
        <v>90162</v>
      </c>
      <c r="L9" s="9">
        <v>90162</v>
      </c>
      <c r="M9" s="9">
        <f>SUM(G9:L9)</f>
        <v>501859.1</v>
      </c>
    </row>
    <row r="10" spans="1:13" s="21" customFormat="1" ht="344.25" customHeight="1">
      <c r="A10" s="20"/>
      <c r="B10" s="14" t="s">
        <v>21</v>
      </c>
      <c r="C10" s="94">
        <v>0.25</v>
      </c>
      <c r="D10" s="14"/>
      <c r="E10" s="93" t="s">
        <v>18</v>
      </c>
      <c r="F10" s="14"/>
      <c r="G10" s="15">
        <v>720</v>
      </c>
      <c r="H10" s="15">
        <v>720</v>
      </c>
      <c r="I10" s="16">
        <v>720</v>
      </c>
      <c r="J10" s="15">
        <v>720</v>
      </c>
      <c r="K10" s="15">
        <v>720</v>
      </c>
      <c r="L10" s="15">
        <v>720</v>
      </c>
      <c r="M10" s="90">
        <v>720</v>
      </c>
    </row>
    <row r="11" spans="1:13" ht="324" customHeight="1">
      <c r="A11" s="20"/>
      <c r="B11" s="14" t="s">
        <v>22</v>
      </c>
      <c r="C11" s="94">
        <v>0.25</v>
      </c>
      <c r="D11" s="14"/>
      <c r="E11" s="93" t="s">
        <v>23</v>
      </c>
      <c r="F11" s="14"/>
      <c r="G11" s="15">
        <v>140</v>
      </c>
      <c r="H11" s="15">
        <v>140</v>
      </c>
      <c r="I11" s="16">
        <v>140</v>
      </c>
      <c r="J11" s="16">
        <v>140</v>
      </c>
      <c r="K11" s="15">
        <v>140</v>
      </c>
      <c r="L11" s="15">
        <v>140</v>
      </c>
      <c r="M11" s="15">
        <v>140</v>
      </c>
    </row>
    <row r="12" spans="1:13" s="18" customFormat="1" ht="283.5" customHeight="1">
      <c r="A12" s="13"/>
      <c r="B12" s="22" t="s">
        <v>24</v>
      </c>
      <c r="C12" s="23">
        <v>0.25</v>
      </c>
      <c r="D12" s="22"/>
      <c r="E12" s="24" t="s">
        <v>18</v>
      </c>
      <c r="F12" s="22"/>
      <c r="G12" s="25">
        <v>87</v>
      </c>
      <c r="H12" s="25">
        <v>87</v>
      </c>
      <c r="I12" s="25">
        <v>87</v>
      </c>
      <c r="J12" s="25">
        <v>87</v>
      </c>
      <c r="K12" s="25">
        <v>87</v>
      </c>
      <c r="L12" s="25">
        <v>87</v>
      </c>
      <c r="M12" s="25">
        <v>87</v>
      </c>
    </row>
    <row r="13" spans="1:13" s="21" customFormat="1" ht="344.25" customHeight="1">
      <c r="A13" s="20"/>
      <c r="B13" s="14" t="s">
        <v>25</v>
      </c>
      <c r="C13" s="94">
        <v>0.25</v>
      </c>
      <c r="D13" s="14"/>
      <c r="E13" s="93" t="s">
        <v>26</v>
      </c>
      <c r="F13" s="14"/>
      <c r="G13" s="26">
        <v>2840</v>
      </c>
      <c r="H13" s="26">
        <v>2840</v>
      </c>
      <c r="I13" s="25">
        <v>2840</v>
      </c>
      <c r="J13" s="26">
        <v>2840</v>
      </c>
      <c r="K13" s="26">
        <v>2840</v>
      </c>
      <c r="L13" s="26">
        <v>2850</v>
      </c>
      <c r="M13" s="26">
        <v>2850</v>
      </c>
    </row>
    <row r="14" spans="1:13" ht="409.5" customHeight="1">
      <c r="A14" s="19" t="s">
        <v>27</v>
      </c>
      <c r="B14" s="5" t="s">
        <v>28</v>
      </c>
      <c r="C14" s="6"/>
      <c r="D14" s="95" t="s">
        <v>11</v>
      </c>
      <c r="E14" s="95" t="s">
        <v>12</v>
      </c>
      <c r="F14" s="8" t="s">
        <v>16</v>
      </c>
      <c r="G14" s="9">
        <v>7366</v>
      </c>
      <c r="H14" s="9">
        <v>5976.6</v>
      </c>
      <c r="I14" s="9">
        <v>2326.3</v>
      </c>
      <c r="J14" s="99">
        <v>6605.8</v>
      </c>
      <c r="K14" s="9">
        <v>5200</v>
      </c>
      <c r="L14" s="9">
        <v>5200</v>
      </c>
      <c r="M14" s="9">
        <f>SUM(G14:L14)</f>
        <v>32674.7</v>
      </c>
    </row>
    <row r="15" spans="1:13" s="18" customFormat="1" ht="409.5" customHeight="1">
      <c r="A15" s="13"/>
      <c r="B15" s="22" t="s">
        <v>29</v>
      </c>
      <c r="C15" s="94">
        <v>0.5</v>
      </c>
      <c r="D15" s="22"/>
      <c r="E15" s="24" t="s">
        <v>30</v>
      </c>
      <c r="F15" s="22"/>
      <c r="G15" s="25">
        <v>100</v>
      </c>
      <c r="H15" s="25">
        <v>100</v>
      </c>
      <c r="I15" s="25">
        <v>100</v>
      </c>
      <c r="J15" s="25">
        <v>100</v>
      </c>
      <c r="K15" s="25">
        <v>100</v>
      </c>
      <c r="L15" s="25">
        <v>100</v>
      </c>
      <c r="M15" s="25">
        <v>100</v>
      </c>
    </row>
    <row r="16" spans="1:13" s="18" customFormat="1" ht="409.5" customHeight="1">
      <c r="A16" s="13"/>
      <c r="B16" s="22" t="s">
        <v>31</v>
      </c>
      <c r="C16" s="94">
        <v>0.5</v>
      </c>
      <c r="D16" s="22"/>
      <c r="E16" s="24" t="s">
        <v>30</v>
      </c>
      <c r="F16" s="22"/>
      <c r="G16" s="25">
        <v>100</v>
      </c>
      <c r="H16" s="25">
        <v>100</v>
      </c>
      <c r="I16" s="25">
        <v>100</v>
      </c>
      <c r="J16" s="25">
        <v>100</v>
      </c>
      <c r="K16" s="25">
        <v>100</v>
      </c>
      <c r="L16" s="25">
        <v>100</v>
      </c>
      <c r="M16" s="25">
        <v>100</v>
      </c>
    </row>
    <row r="17" spans="1:13" ht="303.75" customHeight="1">
      <c r="A17" s="27" t="s">
        <v>32</v>
      </c>
      <c r="B17" s="11" t="s">
        <v>33</v>
      </c>
      <c r="C17" s="28"/>
      <c r="D17" s="95" t="s">
        <v>11</v>
      </c>
      <c r="E17" s="95" t="s">
        <v>12</v>
      </c>
      <c r="F17" s="8" t="s">
        <v>16</v>
      </c>
      <c r="G17" s="9">
        <v>3400</v>
      </c>
      <c r="H17" s="9">
        <v>1400</v>
      </c>
      <c r="I17" s="9">
        <v>400</v>
      </c>
      <c r="J17" s="99">
        <v>1500</v>
      </c>
      <c r="K17" s="9">
        <v>1500</v>
      </c>
      <c r="L17" s="9">
        <v>1500</v>
      </c>
      <c r="M17" s="9">
        <f>SUM(G17:L17)</f>
        <v>9700</v>
      </c>
    </row>
    <row r="18" spans="1:13" s="18" customFormat="1" ht="243" customHeight="1">
      <c r="A18" s="13"/>
      <c r="B18" s="22" t="s">
        <v>34</v>
      </c>
      <c r="C18" s="23">
        <v>0.5</v>
      </c>
      <c r="D18" s="22"/>
      <c r="E18" s="24" t="s">
        <v>35</v>
      </c>
      <c r="F18" s="22"/>
      <c r="G18" s="16">
        <v>3570</v>
      </c>
      <c r="H18" s="16">
        <v>3570</v>
      </c>
      <c r="I18" s="16">
        <v>4500</v>
      </c>
      <c r="J18" s="16">
        <v>4500</v>
      </c>
      <c r="K18" s="16">
        <v>4500</v>
      </c>
      <c r="L18" s="16">
        <v>4500</v>
      </c>
      <c r="M18" s="16">
        <v>4500</v>
      </c>
    </row>
    <row r="19" spans="1:13" ht="222.75" customHeight="1">
      <c r="A19" s="29"/>
      <c r="B19" s="22" t="s">
        <v>36</v>
      </c>
      <c r="C19" s="23">
        <v>0.25</v>
      </c>
      <c r="D19" s="22"/>
      <c r="E19" s="24" t="s">
        <v>37</v>
      </c>
      <c r="F19" s="22"/>
      <c r="G19" s="16">
        <v>84</v>
      </c>
      <c r="H19" s="16">
        <v>84</v>
      </c>
      <c r="I19" s="16">
        <v>85</v>
      </c>
      <c r="J19" s="16">
        <v>86</v>
      </c>
      <c r="K19" s="16">
        <v>87</v>
      </c>
      <c r="L19" s="16">
        <v>88</v>
      </c>
      <c r="M19" s="16">
        <v>88</v>
      </c>
    </row>
    <row r="20" spans="1:13" ht="324">
      <c r="A20" s="13"/>
      <c r="B20" s="22" t="s">
        <v>38</v>
      </c>
      <c r="C20" s="30">
        <v>0.25</v>
      </c>
      <c r="D20" s="22"/>
      <c r="E20" s="24" t="s">
        <v>18</v>
      </c>
      <c r="F20" s="22"/>
      <c r="G20" s="16">
        <v>0</v>
      </c>
      <c r="H20" s="16">
        <v>0</v>
      </c>
      <c r="I20" s="16">
        <v>87</v>
      </c>
      <c r="J20" s="16">
        <v>87</v>
      </c>
      <c r="K20" s="16">
        <v>87</v>
      </c>
      <c r="L20" s="16">
        <v>87</v>
      </c>
      <c r="M20" s="16">
        <v>87</v>
      </c>
    </row>
    <row r="21" spans="1:13" s="36" customFormat="1" ht="409.5" customHeight="1">
      <c r="A21" s="27" t="s">
        <v>39</v>
      </c>
      <c r="B21" s="11" t="s">
        <v>40</v>
      </c>
      <c r="C21" s="31"/>
      <c r="D21" s="95" t="s">
        <v>11</v>
      </c>
      <c r="E21" s="32" t="s">
        <v>12</v>
      </c>
      <c r="F21" s="33" t="s">
        <v>16</v>
      </c>
      <c r="G21" s="34">
        <v>5000</v>
      </c>
      <c r="H21" s="35">
        <v>5395.2</v>
      </c>
      <c r="I21" s="9">
        <v>3550</v>
      </c>
      <c r="J21" s="101">
        <v>6500</v>
      </c>
      <c r="K21" s="35">
        <v>6000</v>
      </c>
      <c r="L21" s="35">
        <v>6000</v>
      </c>
      <c r="M21" s="35">
        <f>SUM(G21:L21)</f>
        <v>32445.2</v>
      </c>
    </row>
    <row r="22" spans="1:13" ht="409.5" customHeight="1">
      <c r="A22" s="37"/>
      <c r="B22" s="14" t="s">
        <v>41</v>
      </c>
      <c r="C22" s="38">
        <v>0.5</v>
      </c>
      <c r="D22" s="39"/>
      <c r="E22" s="93" t="s">
        <v>18</v>
      </c>
      <c r="F22" s="14"/>
      <c r="G22" s="15">
        <v>0</v>
      </c>
      <c r="H22" s="15">
        <v>0</v>
      </c>
      <c r="I22" s="16">
        <v>60</v>
      </c>
      <c r="J22" s="15">
        <v>60</v>
      </c>
      <c r="K22" s="15">
        <v>60</v>
      </c>
      <c r="L22" s="15">
        <v>60</v>
      </c>
      <c r="M22" s="15">
        <v>60</v>
      </c>
    </row>
    <row r="23" spans="1:13" s="36" customFormat="1" ht="409.5" customHeight="1">
      <c r="A23" s="37"/>
      <c r="B23" s="40" t="s">
        <v>42</v>
      </c>
      <c r="C23" s="41">
        <v>0.25</v>
      </c>
      <c r="D23" s="42"/>
      <c r="E23" s="43" t="s">
        <v>18</v>
      </c>
      <c r="F23" s="14"/>
      <c r="G23" s="15">
        <v>135</v>
      </c>
      <c r="H23" s="15">
        <v>135</v>
      </c>
      <c r="I23" s="16">
        <v>75</v>
      </c>
      <c r="J23" s="15">
        <v>75</v>
      </c>
      <c r="K23" s="15">
        <v>75</v>
      </c>
      <c r="L23" s="15">
        <v>75</v>
      </c>
      <c r="M23" s="15">
        <v>75</v>
      </c>
    </row>
    <row r="24" spans="1:13" ht="409.5" customHeight="1">
      <c r="A24" s="37"/>
      <c r="B24" s="44" t="s">
        <v>43</v>
      </c>
      <c r="C24" s="41">
        <v>0.25</v>
      </c>
      <c r="D24" s="42"/>
      <c r="E24" s="43" t="s">
        <v>37</v>
      </c>
      <c r="F24" s="14"/>
      <c r="G24" s="15">
        <v>0</v>
      </c>
      <c r="H24" s="15">
        <v>0</v>
      </c>
      <c r="I24" s="16">
        <v>15</v>
      </c>
      <c r="J24" s="15">
        <v>15</v>
      </c>
      <c r="K24" s="15">
        <v>15</v>
      </c>
      <c r="L24" s="15">
        <v>15</v>
      </c>
      <c r="M24" s="15">
        <v>15</v>
      </c>
    </row>
    <row r="25" spans="1:13" ht="364.5" customHeight="1">
      <c r="A25" s="45" t="s">
        <v>44</v>
      </c>
      <c r="B25" s="46" t="s">
        <v>45</v>
      </c>
      <c r="C25" s="41"/>
      <c r="D25" s="47" t="s">
        <v>11</v>
      </c>
      <c r="E25" s="48" t="s">
        <v>12</v>
      </c>
      <c r="F25" s="14"/>
      <c r="G25" s="35">
        <v>300</v>
      </c>
      <c r="H25" s="35">
        <v>300</v>
      </c>
      <c r="I25" s="9">
        <v>300</v>
      </c>
      <c r="J25" s="101">
        <v>300</v>
      </c>
      <c r="K25" s="35">
        <v>300</v>
      </c>
      <c r="L25" s="35">
        <v>300</v>
      </c>
      <c r="M25" s="35">
        <f aca="true" t="shared" si="1" ref="M25:M30">SUM(G25:L25)</f>
        <v>1800</v>
      </c>
    </row>
    <row r="26" spans="1:13" ht="344.25" customHeight="1">
      <c r="A26" s="45" t="s">
        <v>46</v>
      </c>
      <c r="B26" s="46" t="s">
        <v>47</v>
      </c>
      <c r="C26" s="41"/>
      <c r="D26" s="47" t="s">
        <v>48</v>
      </c>
      <c r="E26" s="48" t="s">
        <v>12</v>
      </c>
      <c r="F26" s="14"/>
      <c r="G26" s="35"/>
      <c r="H26" s="35">
        <v>450</v>
      </c>
      <c r="I26" s="9">
        <v>450</v>
      </c>
      <c r="J26" s="101">
        <v>450</v>
      </c>
      <c r="K26" s="35">
        <v>350</v>
      </c>
      <c r="L26" s="35">
        <v>350</v>
      </c>
      <c r="M26" s="35">
        <f t="shared" si="1"/>
        <v>2050</v>
      </c>
    </row>
    <row r="27" spans="1:13" s="51" customFormat="1" ht="222.75" customHeight="1">
      <c r="A27" s="49" t="s">
        <v>49</v>
      </c>
      <c r="B27" s="50" t="s">
        <v>50</v>
      </c>
      <c r="C27" s="41"/>
      <c r="D27" s="47" t="s">
        <v>51</v>
      </c>
      <c r="E27" s="48" t="s">
        <v>12</v>
      </c>
      <c r="F27" s="14"/>
      <c r="G27" s="35"/>
      <c r="H27" s="35"/>
      <c r="I27" s="9">
        <v>380</v>
      </c>
      <c r="J27" s="101">
        <v>380</v>
      </c>
      <c r="K27" s="35">
        <v>400</v>
      </c>
      <c r="L27" s="35">
        <v>400</v>
      </c>
      <c r="M27" s="35">
        <f t="shared" si="1"/>
        <v>1560</v>
      </c>
    </row>
    <row r="28" spans="1:13" ht="384.75" customHeight="1">
      <c r="A28" s="96" t="s">
        <v>52</v>
      </c>
      <c r="B28" s="96" t="s">
        <v>53</v>
      </c>
      <c r="C28" s="97"/>
      <c r="D28" s="96" t="s">
        <v>11</v>
      </c>
      <c r="E28" s="96" t="s">
        <v>12</v>
      </c>
      <c r="F28" s="8" t="s">
        <v>13</v>
      </c>
      <c r="G28" s="98">
        <f aca="true" t="shared" si="2" ref="G28:L28">SUM(G29,G30,G33)</f>
        <v>41608.9</v>
      </c>
      <c r="H28" s="98">
        <f t="shared" si="2"/>
        <v>41707.9</v>
      </c>
      <c r="I28" s="98">
        <f t="shared" si="2"/>
        <v>49456</v>
      </c>
      <c r="J28" s="98">
        <f t="shared" si="2"/>
        <v>47114.7</v>
      </c>
      <c r="K28" s="98">
        <f t="shared" si="2"/>
        <v>45350</v>
      </c>
      <c r="L28" s="98">
        <f t="shared" si="2"/>
        <v>45350</v>
      </c>
      <c r="M28" s="9">
        <f>SUM(G28:L28)</f>
        <v>270587.5</v>
      </c>
    </row>
    <row r="29" spans="1:13" ht="81" customHeight="1">
      <c r="A29" s="218" t="s">
        <v>54</v>
      </c>
      <c r="B29" s="229" t="s">
        <v>55</v>
      </c>
      <c r="C29" s="205"/>
      <c r="D29" s="229" t="s">
        <v>11</v>
      </c>
      <c r="E29" s="229" t="s">
        <v>12</v>
      </c>
      <c r="F29" s="52" t="s">
        <v>16</v>
      </c>
      <c r="G29" s="53">
        <v>40529</v>
      </c>
      <c r="H29" s="53">
        <v>40200</v>
      </c>
      <c r="I29" s="53">
        <v>48519.4</v>
      </c>
      <c r="J29" s="100">
        <v>45514.7</v>
      </c>
      <c r="K29" s="53">
        <v>44350</v>
      </c>
      <c r="L29" s="53">
        <v>44350</v>
      </c>
      <c r="M29" s="53">
        <f t="shared" si="1"/>
        <v>263463.1</v>
      </c>
    </row>
    <row r="30" spans="1:13" ht="101.25" customHeight="1">
      <c r="A30" s="218"/>
      <c r="B30" s="229"/>
      <c r="C30" s="205"/>
      <c r="D30" s="229"/>
      <c r="E30" s="229"/>
      <c r="F30" s="52" t="s">
        <v>56</v>
      </c>
      <c r="G30" s="53">
        <v>7.9</v>
      </c>
      <c r="H30" s="53">
        <v>7.9</v>
      </c>
      <c r="I30" s="53">
        <v>6.6</v>
      </c>
      <c r="J30" s="53">
        <v>0</v>
      </c>
      <c r="K30" s="53">
        <v>0</v>
      </c>
      <c r="L30" s="53">
        <v>0</v>
      </c>
      <c r="M30" s="53">
        <f t="shared" si="1"/>
        <v>22.4</v>
      </c>
    </row>
    <row r="31" spans="1:13" s="18" customFormat="1" ht="344.25" customHeight="1">
      <c r="A31" s="218"/>
      <c r="B31" s="54" t="s">
        <v>57</v>
      </c>
      <c r="C31" s="55">
        <v>0.6</v>
      </c>
      <c r="D31" s="24"/>
      <c r="E31" s="24" t="s">
        <v>23</v>
      </c>
      <c r="F31" s="56"/>
      <c r="G31" s="57">
        <v>38.8</v>
      </c>
      <c r="H31" s="57">
        <v>38.9</v>
      </c>
      <c r="I31" s="57">
        <v>39</v>
      </c>
      <c r="J31" s="57">
        <v>39</v>
      </c>
      <c r="K31" s="57">
        <v>39</v>
      </c>
      <c r="L31" s="57">
        <v>39</v>
      </c>
      <c r="M31" s="57">
        <v>39</v>
      </c>
    </row>
    <row r="32" spans="1:13" ht="344.25" customHeight="1">
      <c r="A32" s="218"/>
      <c r="B32" s="58" t="s">
        <v>58</v>
      </c>
      <c r="C32" s="59">
        <v>0.4</v>
      </c>
      <c r="D32" s="60"/>
      <c r="E32" s="60" t="s">
        <v>59</v>
      </c>
      <c r="F32" s="24"/>
      <c r="G32" s="25">
        <v>6000</v>
      </c>
      <c r="H32" s="25">
        <v>6000</v>
      </c>
      <c r="I32" s="25">
        <v>6000</v>
      </c>
      <c r="J32" s="25">
        <v>6000</v>
      </c>
      <c r="K32" s="25">
        <v>6000</v>
      </c>
      <c r="L32" s="25">
        <v>6000</v>
      </c>
      <c r="M32" s="25">
        <v>6000</v>
      </c>
    </row>
    <row r="33" spans="1:13" ht="81" customHeight="1">
      <c r="A33" s="218" t="s">
        <v>60</v>
      </c>
      <c r="B33" s="5" t="s">
        <v>61</v>
      </c>
      <c r="C33" s="97"/>
      <c r="D33" s="95" t="s">
        <v>11</v>
      </c>
      <c r="E33" s="96" t="s">
        <v>12</v>
      </c>
      <c r="F33" s="8" t="s">
        <v>16</v>
      </c>
      <c r="G33" s="53">
        <v>1072</v>
      </c>
      <c r="H33" s="53">
        <v>1500</v>
      </c>
      <c r="I33" s="53">
        <v>930</v>
      </c>
      <c r="J33" s="100">
        <v>1600</v>
      </c>
      <c r="K33" s="53">
        <v>1000</v>
      </c>
      <c r="L33" s="53">
        <v>1000</v>
      </c>
      <c r="M33" s="53">
        <f>SUM(G33:L33)</f>
        <v>7102</v>
      </c>
    </row>
    <row r="34" spans="1:13" s="18" customFormat="1" ht="162">
      <c r="A34" s="218"/>
      <c r="B34" s="22" t="s">
        <v>62</v>
      </c>
      <c r="C34" s="94">
        <v>0.9</v>
      </c>
      <c r="D34" s="24"/>
      <c r="E34" s="24" t="s">
        <v>30</v>
      </c>
      <c r="F34" s="24"/>
      <c r="G34" s="25">
        <v>100</v>
      </c>
      <c r="H34" s="25">
        <v>100</v>
      </c>
      <c r="I34" s="25">
        <v>100</v>
      </c>
      <c r="J34" s="25">
        <v>100</v>
      </c>
      <c r="K34" s="25">
        <v>100</v>
      </c>
      <c r="L34" s="25">
        <v>100</v>
      </c>
      <c r="M34" s="25">
        <v>100</v>
      </c>
    </row>
    <row r="35" spans="1:13" ht="141.75">
      <c r="A35" s="218"/>
      <c r="B35" s="22" t="s">
        <v>63</v>
      </c>
      <c r="C35" s="23">
        <v>0.1</v>
      </c>
      <c r="D35" s="56"/>
      <c r="E35" s="24" t="s">
        <v>64</v>
      </c>
      <c r="F35" s="22"/>
      <c r="G35" s="25">
        <v>30</v>
      </c>
      <c r="H35" s="25">
        <v>32</v>
      </c>
      <c r="I35" s="25">
        <v>32</v>
      </c>
      <c r="J35" s="25">
        <v>34</v>
      </c>
      <c r="K35" s="25">
        <v>35</v>
      </c>
      <c r="L35" s="25">
        <v>35</v>
      </c>
      <c r="M35" s="25">
        <v>35</v>
      </c>
    </row>
    <row r="36" spans="1:13" ht="162">
      <c r="A36" s="10" t="s">
        <v>65</v>
      </c>
      <c r="B36" s="96" t="s">
        <v>66</v>
      </c>
      <c r="C36" s="6"/>
      <c r="D36" s="61" t="s">
        <v>11</v>
      </c>
      <c r="E36" s="95" t="s">
        <v>12</v>
      </c>
      <c r="F36" s="8" t="s">
        <v>13</v>
      </c>
      <c r="G36" s="98">
        <f aca="true" t="shared" si="3" ref="G36:L36">SUM(G37,G41,G45)</f>
        <v>18881</v>
      </c>
      <c r="H36" s="98">
        <f t="shared" si="3"/>
        <v>19700</v>
      </c>
      <c r="I36" s="98">
        <f t="shared" si="3"/>
        <v>21943.7</v>
      </c>
      <c r="J36" s="98">
        <f t="shared" si="3"/>
        <v>22571</v>
      </c>
      <c r="K36" s="98">
        <f t="shared" si="3"/>
        <v>25200</v>
      </c>
      <c r="L36" s="98">
        <f t="shared" si="3"/>
        <v>25200</v>
      </c>
      <c r="M36" s="9">
        <f>SUM(G36:L36)</f>
        <v>133495.7</v>
      </c>
    </row>
    <row r="37" spans="1:13" ht="40.5" customHeight="1">
      <c r="A37" s="218" t="s">
        <v>67</v>
      </c>
      <c r="B37" s="5" t="s">
        <v>68</v>
      </c>
      <c r="C37" s="97"/>
      <c r="D37" s="95" t="s">
        <v>11</v>
      </c>
      <c r="E37" s="95" t="s">
        <v>12</v>
      </c>
      <c r="F37" s="8" t="s">
        <v>16</v>
      </c>
      <c r="G37" s="9">
        <v>18181</v>
      </c>
      <c r="H37" s="9">
        <v>18200</v>
      </c>
      <c r="I37" s="9">
        <v>20532.4</v>
      </c>
      <c r="J37" s="99">
        <v>20700</v>
      </c>
      <c r="K37" s="9">
        <v>21700</v>
      </c>
      <c r="L37" s="9">
        <v>21700</v>
      </c>
      <c r="M37" s="9">
        <f>SUM(G37:L37)</f>
        <v>121013.4</v>
      </c>
    </row>
    <row r="38" spans="1:13" s="18" customFormat="1" ht="121.5">
      <c r="A38" s="218"/>
      <c r="B38" s="58" t="s">
        <v>69</v>
      </c>
      <c r="C38" s="59">
        <v>0.25</v>
      </c>
      <c r="D38" s="56"/>
      <c r="E38" s="60" t="s">
        <v>70</v>
      </c>
      <c r="F38" s="22"/>
      <c r="G38" s="17">
        <v>52.3</v>
      </c>
      <c r="H38" s="17">
        <v>52.4</v>
      </c>
      <c r="I38" s="17">
        <v>52.5</v>
      </c>
      <c r="J38" s="17">
        <v>52.6</v>
      </c>
      <c r="K38" s="17">
        <v>52.7</v>
      </c>
      <c r="L38" s="17">
        <v>52.8</v>
      </c>
      <c r="M38" s="17">
        <v>52.8</v>
      </c>
    </row>
    <row r="39" spans="1:13" ht="162">
      <c r="A39" s="218"/>
      <c r="B39" s="58" t="s">
        <v>71</v>
      </c>
      <c r="C39" s="59">
        <v>0.25</v>
      </c>
      <c r="D39" s="56"/>
      <c r="E39" s="60" t="s">
        <v>72</v>
      </c>
      <c r="F39" s="22"/>
      <c r="G39" s="16">
        <v>600</v>
      </c>
      <c r="H39" s="16">
        <v>660</v>
      </c>
      <c r="I39" s="16">
        <v>660</v>
      </c>
      <c r="J39" s="16">
        <v>665</v>
      </c>
      <c r="K39" s="16">
        <v>665</v>
      </c>
      <c r="L39" s="16">
        <v>670</v>
      </c>
      <c r="M39" s="16">
        <v>670</v>
      </c>
    </row>
    <row r="40" spans="1:13" ht="121.5">
      <c r="A40" s="62"/>
      <c r="B40" s="63" t="s">
        <v>73</v>
      </c>
      <c r="C40" s="23">
        <v>0.5</v>
      </c>
      <c r="D40" s="56"/>
      <c r="E40" s="24" t="s">
        <v>72</v>
      </c>
      <c r="F40" s="22"/>
      <c r="G40" s="16">
        <v>52800</v>
      </c>
      <c r="H40" s="16">
        <v>53000</v>
      </c>
      <c r="I40" s="16">
        <v>53200</v>
      </c>
      <c r="J40" s="16">
        <v>53400</v>
      </c>
      <c r="K40" s="16">
        <v>53600</v>
      </c>
      <c r="L40" s="16">
        <v>53800</v>
      </c>
      <c r="M40" s="16">
        <v>53800</v>
      </c>
    </row>
    <row r="41" spans="1:13" ht="202.5">
      <c r="A41" s="95" t="s">
        <v>74</v>
      </c>
      <c r="B41" s="91" t="s">
        <v>75</v>
      </c>
      <c r="C41" s="92"/>
      <c r="D41" s="95" t="s">
        <v>11</v>
      </c>
      <c r="E41" s="95" t="s">
        <v>12</v>
      </c>
      <c r="F41" s="8" t="s">
        <v>16</v>
      </c>
      <c r="G41" s="9">
        <v>700</v>
      </c>
      <c r="H41" s="9">
        <v>1500</v>
      </c>
      <c r="I41" s="9">
        <v>220</v>
      </c>
      <c r="J41" s="99">
        <v>730</v>
      </c>
      <c r="K41" s="9">
        <v>3500</v>
      </c>
      <c r="L41" s="9">
        <v>3500</v>
      </c>
      <c r="M41" s="9">
        <f>SUM(G41:L41)</f>
        <v>10150</v>
      </c>
    </row>
    <row r="42" spans="1:13" s="18" customFormat="1" ht="141.75">
      <c r="A42" s="64"/>
      <c r="B42" s="65" t="s">
        <v>76</v>
      </c>
      <c r="C42" s="66">
        <v>0.5</v>
      </c>
      <c r="D42" s="67"/>
      <c r="E42" s="62" t="s">
        <v>30</v>
      </c>
      <c r="F42" s="68"/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</row>
    <row r="43" spans="1:13" ht="45" customHeight="1">
      <c r="A43" s="64"/>
      <c r="B43" s="58" t="s">
        <v>77</v>
      </c>
      <c r="C43" s="59">
        <v>0.25</v>
      </c>
      <c r="D43" s="56"/>
      <c r="E43" s="24" t="s">
        <v>30</v>
      </c>
      <c r="F43" s="22"/>
      <c r="G43" s="17">
        <v>1</v>
      </c>
      <c r="H43" s="17">
        <v>1.5</v>
      </c>
      <c r="I43" s="17">
        <v>1.5</v>
      </c>
      <c r="J43" s="17">
        <v>2</v>
      </c>
      <c r="K43" s="17">
        <v>2.5</v>
      </c>
      <c r="L43" s="17">
        <v>2.5</v>
      </c>
      <c r="M43" s="17">
        <v>2.5</v>
      </c>
    </row>
    <row r="44" spans="1:13" ht="101.25">
      <c r="A44" s="70"/>
      <c r="B44" s="63" t="s">
        <v>78</v>
      </c>
      <c r="C44" s="23">
        <v>0.25</v>
      </c>
      <c r="D44" s="56"/>
      <c r="E44" s="24" t="s">
        <v>64</v>
      </c>
      <c r="F44" s="22"/>
      <c r="G44" s="16">
        <v>2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</row>
    <row r="45" spans="1:13" ht="384.75">
      <c r="A45" s="71" t="s">
        <v>79</v>
      </c>
      <c r="B45" s="5" t="s">
        <v>80</v>
      </c>
      <c r="C45" s="72"/>
      <c r="D45" s="61">
        <v>2017</v>
      </c>
      <c r="E45" s="95" t="s">
        <v>12</v>
      </c>
      <c r="F45" s="22"/>
      <c r="G45" s="16"/>
      <c r="H45" s="16"/>
      <c r="I45" s="9">
        <v>1191.3</v>
      </c>
      <c r="J45" s="99">
        <v>1141</v>
      </c>
      <c r="K45" s="73">
        <v>0</v>
      </c>
      <c r="L45" s="73">
        <v>0</v>
      </c>
      <c r="M45" s="9">
        <f>SUM(G45:L45)</f>
        <v>2332.3</v>
      </c>
    </row>
    <row r="46" spans="1:13" ht="243">
      <c r="A46" s="4" t="s">
        <v>81</v>
      </c>
      <c r="B46" s="96" t="s">
        <v>82</v>
      </c>
      <c r="C46" s="6"/>
      <c r="D46" s="61" t="s">
        <v>11</v>
      </c>
      <c r="E46" s="95" t="s">
        <v>12</v>
      </c>
      <c r="F46" s="8" t="s">
        <v>13</v>
      </c>
      <c r="G46" s="98">
        <f aca="true" t="shared" si="4" ref="G46:L46">SUM(G47,G48,G52)</f>
        <v>86635.2</v>
      </c>
      <c r="H46" s="98">
        <f t="shared" si="4"/>
        <v>85531</v>
      </c>
      <c r="I46" s="98">
        <f t="shared" si="4"/>
        <v>83901.8</v>
      </c>
      <c r="J46" s="98">
        <f t="shared" si="4"/>
        <v>94236.7</v>
      </c>
      <c r="K46" s="98">
        <f t="shared" si="4"/>
        <v>103344</v>
      </c>
      <c r="L46" s="98">
        <f t="shared" si="4"/>
        <v>97464</v>
      </c>
      <c r="M46" s="98">
        <f>SUM(G46:L46)</f>
        <v>551112.7</v>
      </c>
    </row>
    <row r="47" spans="1:13" ht="60.75" customHeight="1">
      <c r="A47" s="229" t="s">
        <v>83</v>
      </c>
      <c r="B47" s="204" t="s">
        <v>84</v>
      </c>
      <c r="C47" s="205"/>
      <c r="D47" s="229" t="s">
        <v>11</v>
      </c>
      <c r="E47" s="229" t="s">
        <v>12</v>
      </c>
      <c r="F47" s="8" t="s">
        <v>16</v>
      </c>
      <c r="G47" s="9">
        <v>83740</v>
      </c>
      <c r="H47" s="9">
        <v>83740</v>
      </c>
      <c r="I47" s="9">
        <v>82901.8</v>
      </c>
      <c r="J47" s="99">
        <v>93101.7</v>
      </c>
      <c r="K47" s="9">
        <v>96464</v>
      </c>
      <c r="L47" s="9">
        <v>96464</v>
      </c>
      <c r="M47" s="9">
        <f>SUM(G47:L47)</f>
        <v>536411.5</v>
      </c>
    </row>
    <row r="48" spans="1:13" ht="40.5">
      <c r="A48" s="229"/>
      <c r="B48" s="204"/>
      <c r="C48" s="205"/>
      <c r="D48" s="229"/>
      <c r="E48" s="229"/>
      <c r="F48" s="8" t="s">
        <v>85</v>
      </c>
      <c r="G48" s="9">
        <v>0</v>
      </c>
      <c r="H48" s="9">
        <v>0</v>
      </c>
      <c r="I48" s="9">
        <v>0</v>
      </c>
      <c r="J48" s="9">
        <v>135</v>
      </c>
      <c r="K48" s="9">
        <v>5880</v>
      </c>
      <c r="L48" s="9">
        <v>0</v>
      </c>
      <c r="M48" s="9">
        <f>SUM(G48:L48)</f>
        <v>6015</v>
      </c>
    </row>
    <row r="49" spans="1:13" s="18" customFormat="1" ht="283.5" customHeight="1">
      <c r="A49" s="229"/>
      <c r="B49" s="58" t="s">
        <v>86</v>
      </c>
      <c r="C49" s="59">
        <v>0.5</v>
      </c>
      <c r="D49" s="56"/>
      <c r="E49" s="60" t="s">
        <v>26</v>
      </c>
      <c r="F49" s="22"/>
      <c r="G49" s="16">
        <v>2010</v>
      </c>
      <c r="H49" s="16">
        <v>2015</v>
      </c>
      <c r="I49" s="16">
        <v>2020</v>
      </c>
      <c r="J49" s="16">
        <v>2025</v>
      </c>
      <c r="K49" s="16">
        <v>2030</v>
      </c>
      <c r="L49" s="16">
        <v>2035</v>
      </c>
      <c r="M49" s="16">
        <v>2035</v>
      </c>
    </row>
    <row r="50" spans="1:13" ht="409.5" customHeight="1">
      <c r="A50" s="229"/>
      <c r="B50" s="63" t="s">
        <v>87</v>
      </c>
      <c r="C50" s="23">
        <v>0.25</v>
      </c>
      <c r="D50" s="56"/>
      <c r="E50" s="60" t="s">
        <v>18</v>
      </c>
      <c r="F50" s="22"/>
      <c r="G50" s="16">
        <v>220</v>
      </c>
      <c r="H50" s="16">
        <v>220</v>
      </c>
      <c r="I50" s="16">
        <v>230</v>
      </c>
      <c r="J50" s="16">
        <v>230</v>
      </c>
      <c r="K50" s="16">
        <v>240</v>
      </c>
      <c r="L50" s="16">
        <v>240</v>
      </c>
      <c r="M50" s="16">
        <v>240</v>
      </c>
    </row>
    <row r="51" spans="1:13" ht="409.5" customHeight="1">
      <c r="A51" s="229"/>
      <c r="B51" s="58" t="s">
        <v>88</v>
      </c>
      <c r="C51" s="59">
        <v>0.25</v>
      </c>
      <c r="D51" s="56"/>
      <c r="E51" s="60" t="s">
        <v>26</v>
      </c>
      <c r="F51" s="22"/>
      <c r="G51" s="16">
        <v>840</v>
      </c>
      <c r="H51" s="16">
        <v>850</v>
      </c>
      <c r="I51" s="16">
        <v>850</v>
      </c>
      <c r="J51" s="16">
        <v>850</v>
      </c>
      <c r="K51" s="16">
        <v>850</v>
      </c>
      <c r="L51" s="16">
        <v>850</v>
      </c>
      <c r="M51" s="16">
        <v>850</v>
      </c>
    </row>
    <row r="52" spans="1:13" ht="409.5" customHeight="1">
      <c r="A52" s="230" t="s">
        <v>89</v>
      </c>
      <c r="B52" s="218" t="s">
        <v>90</v>
      </c>
      <c r="C52" s="221"/>
      <c r="D52" s="218" t="s">
        <v>11</v>
      </c>
      <c r="E52" s="218" t="s">
        <v>12</v>
      </c>
      <c r="F52" s="8" t="s">
        <v>16</v>
      </c>
      <c r="G52" s="53">
        <v>2895.2</v>
      </c>
      <c r="H52" s="9">
        <v>1791</v>
      </c>
      <c r="I52" s="9">
        <v>1000</v>
      </c>
      <c r="J52" s="99">
        <v>1000</v>
      </c>
      <c r="K52" s="9">
        <v>1000</v>
      </c>
      <c r="L52" s="9">
        <v>1000</v>
      </c>
      <c r="M52" s="9">
        <f>SUM(G52:L52)</f>
        <v>8686.2</v>
      </c>
    </row>
    <row r="53" spans="1:13" ht="409.5" customHeight="1">
      <c r="A53" s="230"/>
      <c r="B53" s="220"/>
      <c r="C53" s="223"/>
      <c r="D53" s="220"/>
      <c r="E53" s="220"/>
      <c r="F53" s="8" t="s">
        <v>85</v>
      </c>
      <c r="G53" s="53"/>
      <c r="H53" s="9"/>
      <c r="I53" s="9"/>
      <c r="J53" s="99"/>
      <c r="K53" s="9">
        <v>5880</v>
      </c>
      <c r="L53" s="9"/>
      <c r="M53" s="9"/>
    </row>
    <row r="54" spans="1:13" ht="409.5" customHeight="1">
      <c r="A54" s="230"/>
      <c r="B54" s="14" t="s">
        <v>91</v>
      </c>
      <c r="C54" s="94">
        <v>0.5</v>
      </c>
      <c r="D54" s="95"/>
      <c r="E54" s="60" t="s">
        <v>30</v>
      </c>
      <c r="F54" s="22"/>
      <c r="G54" s="16">
        <v>100</v>
      </c>
      <c r="H54" s="16">
        <v>100</v>
      </c>
      <c r="I54" s="16">
        <v>100</v>
      </c>
      <c r="J54" s="16">
        <v>100</v>
      </c>
      <c r="K54" s="16">
        <v>100</v>
      </c>
      <c r="L54" s="16">
        <v>100</v>
      </c>
      <c r="M54" s="16">
        <v>100</v>
      </c>
    </row>
    <row r="55" spans="1:13" ht="364.5" customHeight="1">
      <c r="A55" s="230"/>
      <c r="B55" s="14" t="s">
        <v>92</v>
      </c>
      <c r="C55" s="94">
        <v>0.5</v>
      </c>
      <c r="D55" s="52"/>
      <c r="E55" s="24" t="s">
        <v>30</v>
      </c>
      <c r="F55" s="22"/>
      <c r="G55" s="16">
        <v>100</v>
      </c>
      <c r="H55" s="16">
        <v>100</v>
      </c>
      <c r="I55" s="16">
        <v>100</v>
      </c>
      <c r="J55" s="16">
        <v>100</v>
      </c>
      <c r="K55" s="16">
        <v>100</v>
      </c>
      <c r="L55" s="16">
        <v>100</v>
      </c>
      <c r="M55" s="16">
        <v>100</v>
      </c>
    </row>
    <row r="56" spans="1:13" ht="409.5" customHeight="1">
      <c r="A56" s="4" t="s">
        <v>93</v>
      </c>
      <c r="B56" s="96" t="s">
        <v>94</v>
      </c>
      <c r="C56" s="6"/>
      <c r="D56" s="61" t="s">
        <v>11</v>
      </c>
      <c r="E56" s="95" t="s">
        <v>12</v>
      </c>
      <c r="F56" s="8" t="s">
        <v>13</v>
      </c>
      <c r="G56" s="98">
        <f aca="true" t="shared" si="5" ref="G56:L56">SUM(G57,G59,G60)</f>
        <v>18260.6</v>
      </c>
      <c r="H56" s="98">
        <f t="shared" si="5"/>
        <v>17466</v>
      </c>
      <c r="I56" s="98">
        <f t="shared" si="5"/>
        <v>19220.8</v>
      </c>
      <c r="J56" s="98">
        <f t="shared" si="5"/>
        <v>39996.700000000004</v>
      </c>
      <c r="K56" s="98">
        <f t="shared" si="5"/>
        <v>39843</v>
      </c>
      <c r="L56" s="98">
        <f t="shared" si="5"/>
        <v>39843</v>
      </c>
      <c r="M56" s="98">
        <f>SUM(G56:L56)</f>
        <v>174630.1</v>
      </c>
    </row>
    <row r="57" spans="1:13" ht="409.5" customHeight="1">
      <c r="A57" s="95" t="s">
        <v>95</v>
      </c>
      <c r="B57" s="91" t="s">
        <v>96</v>
      </c>
      <c r="C57" s="92"/>
      <c r="D57" s="95" t="s">
        <v>11</v>
      </c>
      <c r="E57" s="95" t="s">
        <v>12</v>
      </c>
      <c r="F57" s="52" t="s">
        <v>16</v>
      </c>
      <c r="G57" s="9">
        <v>3646.5</v>
      </c>
      <c r="H57" s="9">
        <v>3859.2</v>
      </c>
      <c r="I57" s="9">
        <v>4132</v>
      </c>
      <c r="J57" s="99">
        <v>5365.8</v>
      </c>
      <c r="K57" s="9">
        <v>4843</v>
      </c>
      <c r="L57" s="9">
        <v>4843</v>
      </c>
      <c r="M57" s="9">
        <f>SUM(G57:L57)</f>
        <v>26689.5</v>
      </c>
    </row>
    <row r="58" spans="1:13" s="78" customFormat="1" ht="12.75" customHeight="1">
      <c r="A58" s="70"/>
      <c r="B58" s="74" t="s">
        <v>97</v>
      </c>
      <c r="C58" s="66">
        <v>1</v>
      </c>
      <c r="D58" s="75"/>
      <c r="E58" s="66" t="s">
        <v>98</v>
      </c>
      <c r="F58" s="75"/>
      <c r="G58" s="76">
        <v>12</v>
      </c>
      <c r="H58" s="76">
        <v>12</v>
      </c>
      <c r="I58" s="77">
        <v>12</v>
      </c>
      <c r="J58" s="76">
        <v>12</v>
      </c>
      <c r="K58" s="76">
        <v>12</v>
      </c>
      <c r="L58" s="76">
        <v>12</v>
      </c>
      <c r="M58" s="76">
        <v>12</v>
      </c>
    </row>
    <row r="59" spans="1:13" ht="12.75" customHeight="1">
      <c r="A59" s="217" t="s">
        <v>99</v>
      </c>
      <c r="B59" s="204" t="s">
        <v>100</v>
      </c>
      <c r="C59" s="205"/>
      <c r="D59" s="229" t="s">
        <v>11</v>
      </c>
      <c r="E59" s="205" t="s">
        <v>12</v>
      </c>
      <c r="F59" s="52" t="s">
        <v>16</v>
      </c>
      <c r="G59" s="9">
        <v>14614.1</v>
      </c>
      <c r="H59" s="9">
        <v>13606.8</v>
      </c>
      <c r="I59" s="9">
        <v>15088.8</v>
      </c>
      <c r="J59" s="99">
        <v>33540.9</v>
      </c>
      <c r="K59" s="9">
        <v>35000</v>
      </c>
      <c r="L59" s="9">
        <v>35000</v>
      </c>
      <c r="M59" s="9">
        <f>SUM(G59:L59)</f>
        <v>146850.6</v>
      </c>
    </row>
    <row r="60" spans="1:13" ht="81" customHeight="1">
      <c r="A60" s="217"/>
      <c r="B60" s="204"/>
      <c r="C60" s="205"/>
      <c r="D60" s="229"/>
      <c r="E60" s="205"/>
      <c r="F60" s="79" t="s">
        <v>85</v>
      </c>
      <c r="G60" s="80">
        <v>0</v>
      </c>
      <c r="H60" s="80">
        <v>0</v>
      </c>
      <c r="I60" s="80">
        <v>0</v>
      </c>
      <c r="J60" s="80">
        <v>1090</v>
      </c>
      <c r="K60" s="80">
        <v>0</v>
      </c>
      <c r="L60" s="80">
        <v>0</v>
      </c>
      <c r="M60" s="80">
        <f>SUM(G60:L60)</f>
        <v>1090</v>
      </c>
    </row>
    <row r="61" spans="1:13" s="78" customFormat="1" ht="101.25" customHeight="1">
      <c r="A61" s="217"/>
      <c r="B61" s="206" t="s">
        <v>101</v>
      </c>
      <c r="C61" s="210">
        <v>1</v>
      </c>
      <c r="D61" s="210"/>
      <c r="E61" s="206" t="s">
        <v>30</v>
      </c>
      <c r="F61" s="206"/>
      <c r="G61" s="244">
        <v>100</v>
      </c>
      <c r="H61" s="244">
        <v>100</v>
      </c>
      <c r="I61" s="245">
        <v>100</v>
      </c>
      <c r="J61" s="244">
        <v>100</v>
      </c>
      <c r="K61" s="244">
        <v>100</v>
      </c>
      <c r="L61" s="244">
        <v>100</v>
      </c>
      <c r="M61" s="244">
        <v>100</v>
      </c>
    </row>
    <row r="62" spans="1:13" s="81" customFormat="1" ht="101.25" customHeight="1">
      <c r="A62" s="217"/>
      <c r="B62" s="206"/>
      <c r="C62" s="210"/>
      <c r="D62" s="210"/>
      <c r="E62" s="206"/>
      <c r="F62" s="206"/>
      <c r="G62" s="244"/>
      <c r="H62" s="244"/>
      <c r="I62" s="245"/>
      <c r="J62" s="244"/>
      <c r="K62" s="244"/>
      <c r="L62" s="244"/>
      <c r="M62" s="244"/>
    </row>
    <row r="63" spans="1:13" s="82" customFormat="1" ht="40.5">
      <c r="A63" s="217"/>
      <c r="B63" s="204"/>
      <c r="C63" s="205"/>
      <c r="D63" s="205"/>
      <c r="E63" s="205" t="s">
        <v>102</v>
      </c>
      <c r="F63" s="8" t="s">
        <v>16</v>
      </c>
      <c r="G63" s="53">
        <v>262430.2</v>
      </c>
      <c r="H63" s="53">
        <v>258206.2</v>
      </c>
      <c r="I63" s="53">
        <f>SUM(I6,I29,I33,I36,I46,I56)</f>
        <v>275090.7</v>
      </c>
      <c r="J63" s="53">
        <f>SUM(J6,J28,J36,J47,J52,J57,J59)</f>
        <v>311584.9</v>
      </c>
      <c r="K63" s="53">
        <f>SUM(K6,K28,K36,K46,K56)</f>
        <v>323479</v>
      </c>
      <c r="L63" s="53">
        <f>SUM(L6,L28,L36,L46,L56)</f>
        <v>317599</v>
      </c>
      <c r="M63" s="53">
        <f>SUM(G63:L63)</f>
        <v>1748390</v>
      </c>
    </row>
    <row r="64" spans="1:13" ht="40.5">
      <c r="A64" s="217"/>
      <c r="B64" s="204"/>
      <c r="C64" s="205"/>
      <c r="D64" s="205"/>
      <c r="E64" s="205"/>
      <c r="F64" s="8" t="s">
        <v>85</v>
      </c>
      <c r="G64" s="53">
        <v>0</v>
      </c>
      <c r="H64" s="53">
        <v>0</v>
      </c>
      <c r="I64" s="53">
        <v>0</v>
      </c>
      <c r="J64" s="53">
        <v>1225</v>
      </c>
      <c r="K64" s="53">
        <v>0</v>
      </c>
      <c r="L64" s="53">
        <v>0</v>
      </c>
      <c r="M64" s="53">
        <v>1225</v>
      </c>
    </row>
    <row r="65" spans="1:13" ht="40.5">
      <c r="A65" s="217"/>
      <c r="B65" s="204"/>
      <c r="C65" s="205"/>
      <c r="D65" s="205"/>
      <c r="E65" s="205"/>
      <c r="F65" s="8" t="s">
        <v>56</v>
      </c>
      <c r="G65" s="53">
        <v>7.9</v>
      </c>
      <c r="H65" s="53">
        <v>7.9</v>
      </c>
      <c r="I65" s="53">
        <v>6.6</v>
      </c>
      <c r="J65" s="53">
        <v>0</v>
      </c>
      <c r="K65" s="53">
        <v>0</v>
      </c>
      <c r="L65" s="53">
        <v>0</v>
      </c>
      <c r="M65" s="53">
        <f>SUM(G65:L65)</f>
        <v>22.4</v>
      </c>
    </row>
    <row r="66" spans="1:13" s="87" customFormat="1" ht="40.5">
      <c r="A66" s="83"/>
      <c r="B66" s="83" t="s">
        <v>103</v>
      </c>
      <c r="C66" s="84"/>
      <c r="D66" s="85"/>
      <c r="E66" s="85" t="s">
        <v>102</v>
      </c>
      <c r="F66" s="83"/>
      <c r="G66" s="86">
        <f>G56+G46+G36+G28+G6</f>
        <v>262438.1</v>
      </c>
      <c r="H66" s="86">
        <f>SUM(H6,H28,H36,H46,H56)</f>
        <v>258214.1</v>
      </c>
      <c r="I66" s="86">
        <f>I56+I46+I36+I28+I6</f>
        <v>275097.3</v>
      </c>
      <c r="J66" s="86">
        <f>J56+J46+J36+J28+J6</f>
        <v>312809.89999999997</v>
      </c>
      <c r="K66" s="86">
        <f>K56+K46+K36+K28+K6</f>
        <v>323479</v>
      </c>
      <c r="L66" s="86">
        <f>L56+L46+L36+L28+L6</f>
        <v>317599</v>
      </c>
      <c r="M66" s="86">
        <f>SUM(G66:L66)</f>
        <v>1749637.4</v>
      </c>
    </row>
    <row r="67" ht="12.75">
      <c r="C67"/>
    </row>
    <row r="69" spans="2:9" s="36" customFormat="1" ht="18">
      <c r="B69" s="88"/>
      <c r="C69" s="89"/>
      <c r="D69" s="51"/>
      <c r="E69" s="51"/>
      <c r="F69" s="51"/>
      <c r="I69"/>
    </row>
  </sheetData>
  <sheetProtection/>
  <mergeCells count="50">
    <mergeCell ref="J2:M2"/>
    <mergeCell ref="B3:M3"/>
    <mergeCell ref="A4:A5"/>
    <mergeCell ref="B4:B5"/>
    <mergeCell ref="C4:C5"/>
    <mergeCell ref="D4:D5"/>
    <mergeCell ref="E4:E5"/>
    <mergeCell ref="F4:F5"/>
    <mergeCell ref="G4:L4"/>
    <mergeCell ref="M4:M5"/>
    <mergeCell ref="I61:I62"/>
    <mergeCell ref="J61:J62"/>
    <mergeCell ref="A37:A39"/>
    <mergeCell ref="A52:A55"/>
    <mergeCell ref="B52:B53"/>
    <mergeCell ref="C52:C53"/>
    <mergeCell ref="A47:A51"/>
    <mergeCell ref="B47:B48"/>
    <mergeCell ref="C47:C48"/>
    <mergeCell ref="D47:D48"/>
    <mergeCell ref="E47:E48"/>
    <mergeCell ref="A29:A32"/>
    <mergeCell ref="B29:B30"/>
    <mergeCell ref="C29:C30"/>
    <mergeCell ref="D29:D30"/>
    <mergeCell ref="E29:E30"/>
    <mergeCell ref="A33:A35"/>
    <mergeCell ref="D52:D53"/>
    <mergeCell ref="E52:E53"/>
    <mergeCell ref="A59:A60"/>
    <mergeCell ref="B59:B60"/>
    <mergeCell ref="C59:C60"/>
    <mergeCell ref="D59:D60"/>
    <mergeCell ref="E59:E60"/>
    <mergeCell ref="K61:K62"/>
    <mergeCell ref="L61:L62"/>
    <mergeCell ref="M61:M62"/>
    <mergeCell ref="A63:A65"/>
    <mergeCell ref="B63:B65"/>
    <mergeCell ref="C63:C65"/>
    <mergeCell ref="D63:D65"/>
    <mergeCell ref="E63:E65"/>
    <mergeCell ref="A61:A62"/>
    <mergeCell ref="B61:B62"/>
    <mergeCell ref="C61:C62"/>
    <mergeCell ref="D61:D62"/>
    <mergeCell ref="E61:E62"/>
    <mergeCell ref="F61:F62"/>
    <mergeCell ref="G61:G62"/>
    <mergeCell ref="H61:H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User-PC</cp:lastModifiedBy>
  <cp:lastPrinted>2021-11-23T09:34:31Z</cp:lastPrinted>
  <dcterms:created xsi:type="dcterms:W3CDTF">2014-08-21T11:38:20Z</dcterms:created>
  <dcterms:modified xsi:type="dcterms:W3CDTF">2021-11-23T14:04:35Z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