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724" yWindow="327" windowWidth="15552" windowHeight="12201" activeTab="2"/>
  </bookViews>
  <sheets>
    <sheet name="перечень МКД 2020-2021" sheetId="1" r:id="rId1"/>
    <sheet name="виды ремонта 2020-2022" sheetId="5" r:id="rId2"/>
    <sheet name="показатели" sheetId="4" r:id="rId3"/>
  </sheets>
  <externalReferences>
    <externalReference r:id="rId6"/>
    <externalReference r:id="rId7"/>
    <externalReference r:id="rId8"/>
  </externalReferences>
  <definedNames>
    <definedName name="_xlnm._FilterDatabase" localSheetId="1" hidden="1">'виды ремонта 2020-2022'!$A$9:$AV$9</definedName>
    <definedName name="_xlnm._FilterDatabase" localSheetId="0" hidden="1">'перечень МКД 2020-2021'!$A$10:$AF$10</definedName>
    <definedName name="_xlnm._FilterDatabase" localSheetId="2" hidden="1">'показатели'!$A$8:$O$8</definedName>
    <definedName name="_xlnm.Print_Area" localSheetId="1">'виды ремонта 2020-2022'!$A$1:$AS$85</definedName>
    <definedName name="_xlnm.Print_Area" localSheetId="0">'перечень МКД 2020-2021'!$A$1:$Y$86</definedName>
    <definedName name="Перечень" localSheetId="2">#REF!</definedName>
    <definedName name="Перечень">#REF!</definedName>
    <definedName name="Перечень2" localSheetId="2">#REF!</definedName>
    <definedName name="Перечень2">#REF!</definedName>
    <definedName name="Перечень3" localSheetId="2">#REF!</definedName>
    <definedName name="Перечень3">#REF!</definedName>
    <definedName name="_xlnm.Print_Titles" localSheetId="0">'перечень МКД 2020-2021'!$A:$H,'перечень МКД 2020-2021'!$6:$10</definedName>
    <definedName name="_xlnm.Print_Titles" localSheetId="1">'виды ремонта 2020-2022'!$A:$H,'виды ремонта 2020-2022'!$6:$9</definedName>
    <definedName name="_xlnm.Print_Titles" localSheetId="2">'показатели'!$5:$8</definedName>
  </definedNames>
  <calcPr calcId="145621"/>
</workbook>
</file>

<file path=xl/sharedStrings.xml><?xml version="1.0" encoding="utf-8"?>
<sst xmlns="http://schemas.openxmlformats.org/spreadsheetml/2006/main" count="872" uniqueCount="146">
  <si>
    <t>№ п/п</t>
  </si>
  <si>
    <t>Адрес МКД *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</si>
  <si>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</si>
  <si>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</si>
  <si>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</si>
  <si>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</si>
  <si>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</si>
  <si>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</si>
  <si>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 на дату утверждения краткосрочного плана</t>
  </si>
  <si>
    <t>Стоимость капитального ремонта</t>
  </si>
  <si>
    <t>Удельная стоимость капитального ремонта 1 кв. м общей площади помещений МКД</t>
  </si>
  <si>
    <t>Предельная стоимость капитального ремонта 1 кв. м общей площади помещений МКД</t>
  </si>
  <si>
    <t>Плановая дата завершения работ</t>
  </si>
  <si>
    <t>тип муниципального образования</t>
  </si>
  <si>
    <t>наименование муниципального образования</t>
  </si>
  <si>
    <t>улица (тип)</t>
  </si>
  <si>
    <t>наименование улицы</t>
  </si>
  <si>
    <t>дом</t>
  </si>
  <si>
    <t>корпус</t>
  </si>
  <si>
    <t>литера</t>
  </si>
  <si>
    <t>ввода в эксплуатацию</t>
  </si>
  <si>
    <t>завершение последнего капитального ремонта</t>
  </si>
  <si>
    <t>всего:</t>
  </si>
  <si>
    <t>в том числе жилых помещений, находящихся в собственности граждан</t>
  </si>
  <si>
    <t>в том числе:</t>
  </si>
  <si>
    <t>за счет средств Фонда содействия реформированию жилищно-коммунального хозяйства</t>
  </si>
  <si>
    <t>за счет средств бюджета субъекта Российской Федерации</t>
  </si>
  <si>
    <t>за счет средств местного бюджета</t>
  </si>
  <si>
    <t>за счет средств собственников помещений в МКД</t>
  </si>
  <si>
    <t>кв.м</t>
  </si>
  <si>
    <t>чел.</t>
  </si>
  <si>
    <t>руб.</t>
  </si>
  <si>
    <t>руб./кв.м</t>
  </si>
  <si>
    <t>№ п\п</t>
  </si>
  <si>
    <t>Стоимость капитального ремонта ВСЕГО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</si>
  <si>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</si>
  <si>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</si>
  <si>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</si>
  <si>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</si>
  <si>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</si>
  <si>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отмостки</t>
  </si>
  <si>
    <t>Ремонт фундамента</t>
  </si>
  <si>
    <t>Утепление  фасадов</t>
  </si>
  <si>
    <t>Переустройство невентилируемой крыши на вентилируемую крышу</t>
  </si>
  <si>
    <t xml:space="preserve"> Устройство выходов на кровлю</t>
  </si>
  <si>
    <t>Установка коллективных (общедомовых) приборов учета и узлов управления</t>
  </si>
  <si>
    <t>Разработка проектной документации в случаях, установленных законодательством</t>
  </si>
  <si>
    <t>Проведение государственнной экспертизы проектной документации в случаях, уставновленных законодательством</t>
  </si>
  <si>
    <t>холодное водоснабжение</t>
  </si>
  <si>
    <t>горячее водоснабжение</t>
  </si>
  <si>
    <t>канализация</t>
  </si>
  <si>
    <t>система централизованного отопления</t>
  </si>
  <si>
    <t>система газоснабжения</t>
  </si>
  <si>
    <t>система электро-
снабжения</t>
  </si>
  <si>
    <t>холодного водоснабжения</t>
  </si>
  <si>
    <t>горячего водоснабжения</t>
  </si>
  <si>
    <t>теплоснабжения</t>
  </si>
  <si>
    <t>электроснабжения</t>
  </si>
  <si>
    <t>газоснабжения</t>
  </si>
  <si>
    <t>ед.</t>
  </si>
  <si>
    <t>кв.м.</t>
  </si>
  <si>
    <t>куб.м.</t>
  </si>
  <si>
    <t>Наименование муниципального образования</t>
  </si>
  <si>
    <t>Общая площадь МКД *, всего</t>
  </si>
  <si>
    <t>Количество МКД</t>
  </si>
  <si>
    <t>I квартал</t>
  </si>
  <si>
    <t>II квартал</t>
  </si>
  <si>
    <t>III квартал</t>
  </si>
  <si>
    <t>IV квартал</t>
  </si>
  <si>
    <t>Х</t>
  </si>
  <si>
    <t>город</t>
  </si>
  <si>
    <t>Обнинск</t>
  </si>
  <si>
    <t>проспект</t>
  </si>
  <si>
    <t>Ленина</t>
  </si>
  <si>
    <t>кирпич</t>
  </si>
  <si>
    <t>панели</t>
  </si>
  <si>
    <t>Маркса</t>
  </si>
  <si>
    <t>панель</t>
  </si>
  <si>
    <t xml:space="preserve">улица </t>
  </si>
  <si>
    <t>Аксенова</t>
  </si>
  <si>
    <t>улица</t>
  </si>
  <si>
    <t>Белкинская</t>
  </si>
  <si>
    <t>Гагарина</t>
  </si>
  <si>
    <t>Железнодорожная</t>
  </si>
  <si>
    <t>1</t>
  </si>
  <si>
    <t>Калужская</t>
  </si>
  <si>
    <t>Королева</t>
  </si>
  <si>
    <t>Курчатова</t>
  </si>
  <si>
    <t>А</t>
  </si>
  <si>
    <t>Победы</t>
  </si>
  <si>
    <t>Пушкина</t>
  </si>
  <si>
    <t>Энгельса</t>
  </si>
  <si>
    <t>Красных Зорь</t>
  </si>
  <si>
    <t>Мира</t>
  </si>
  <si>
    <t>Лейпунского</t>
  </si>
  <si>
    <t>Глинки</t>
  </si>
  <si>
    <t>9/20</t>
  </si>
  <si>
    <t>* - многоквартирный дом</t>
  </si>
  <si>
    <t xml:space="preserve">
</t>
  </si>
  <si>
    <t xml:space="preserve">Приложение № 2
к  постановлению Администрации г. Обнинска </t>
  </si>
  <si>
    <t xml:space="preserve">Приложение № 1
к  постановлению Администрации г. Обнинска </t>
  </si>
  <si>
    <t xml:space="preserve">Приложение № 3
к  постановлению Администрации г. Обнинска 
</t>
  </si>
  <si>
    <t>Калужская (1 под)</t>
  </si>
  <si>
    <t>2</t>
  </si>
  <si>
    <t>4</t>
  </si>
  <si>
    <t>5</t>
  </si>
  <si>
    <t>2020 год</t>
  </si>
  <si>
    <t>Всего по МО "Город Обнинск" по 2020 году</t>
  </si>
  <si>
    <t>2021 год</t>
  </si>
  <si>
    <t xml:space="preserve">Калужская </t>
  </si>
  <si>
    <t>2/5</t>
  </si>
  <si>
    <t>Блохинцева</t>
  </si>
  <si>
    <t>6/48</t>
  </si>
  <si>
    <t>Комарова</t>
  </si>
  <si>
    <t>Комсомольская</t>
  </si>
  <si>
    <t>Пионерский пр-д</t>
  </si>
  <si>
    <t>26/2</t>
  </si>
  <si>
    <t>30/1</t>
  </si>
  <si>
    <t>32</t>
  </si>
  <si>
    <t>Любого</t>
  </si>
  <si>
    <t>Труда</t>
  </si>
  <si>
    <t>Чехова</t>
  </si>
  <si>
    <t xml:space="preserve">Ленина </t>
  </si>
  <si>
    <t>Всего по МО "Город Обнинск" по 2021 году</t>
  </si>
  <si>
    <t>Маркса  (груз)</t>
  </si>
  <si>
    <t>Перечень многоквартирных домов, которые подлежат капитальному ремонту 2020-2022</t>
  </si>
  <si>
    <t>Реестр многоквартирных домов, включенных в Перечень многоквартирных домов, которые подлежат капитальному ремонту, с указанием услуг и (или) работ по капитальному ремонту многоквартирных домов, а также стоимости таких услуг и (или) работ на 2020-2022</t>
  </si>
  <si>
    <t>12.2020</t>
  </si>
  <si>
    <t>шлак.бл.</t>
  </si>
  <si>
    <t>Итого по МО "Город Обнинск" по 2020 году</t>
  </si>
  <si>
    <t xml:space="preserve"> МО "Город Обнинск"</t>
  </si>
  <si>
    <t>панельный</t>
  </si>
  <si>
    <t>12.2021</t>
  </si>
  <si>
    <t xml:space="preserve">Энгельса </t>
  </si>
  <si>
    <t>Планируемые показатели выполнения краткосрочного плана реализации региональной программы 
капитального ремонта общего имущества в многоквартирных домах 2020-2022</t>
  </si>
  <si>
    <t>шлакоблоч</t>
  </si>
  <si>
    <t>проезд</t>
  </si>
  <si>
    <t>Маркса (1 гр)</t>
  </si>
  <si>
    <t>Кончаловского</t>
  </si>
  <si>
    <t>ж/бет панели</t>
  </si>
  <si>
    <t>просп.</t>
  </si>
  <si>
    <t>Итого по МО "Город Обнинск" по 2021 году</t>
  </si>
  <si>
    <t>Пионерский</t>
  </si>
  <si>
    <r>
      <rPr>
        <u val="single"/>
        <sz val="12"/>
        <color theme="1"/>
        <rFont val="Times New Roman"/>
        <family val="1"/>
      </rPr>
      <t xml:space="preserve">02.06.2020 </t>
    </r>
    <r>
      <rPr>
        <sz val="12"/>
        <color theme="1"/>
        <rFont val="Times New Roman"/>
        <family val="1"/>
      </rPr>
      <t xml:space="preserve"> №   </t>
    </r>
    <r>
      <rPr>
        <u val="single"/>
        <sz val="12"/>
        <color theme="1"/>
        <rFont val="Times New Roman"/>
        <family val="1"/>
      </rPr>
      <t>786-п</t>
    </r>
  </si>
  <si>
    <r>
      <rPr>
        <u val="single"/>
        <sz val="14"/>
        <rFont val="Times New Roman"/>
        <family val="1"/>
      </rPr>
      <t>02.06.2020</t>
    </r>
    <r>
      <rPr>
        <sz val="14"/>
        <rFont val="Times New Roman"/>
        <family val="1"/>
      </rPr>
      <t xml:space="preserve"> </t>
    </r>
    <r>
      <rPr>
        <u val="single"/>
        <sz val="14"/>
        <rFont val="Times New Roman"/>
        <family val="1"/>
      </rPr>
      <t xml:space="preserve"> </t>
    </r>
    <r>
      <rPr>
        <sz val="14"/>
        <rFont val="Times New Roman"/>
        <family val="1"/>
      </rPr>
      <t xml:space="preserve">№     </t>
    </r>
    <r>
      <rPr>
        <u val="single"/>
        <sz val="14"/>
        <rFont val="Times New Roman"/>
        <family val="1"/>
      </rPr>
      <t xml:space="preserve">786-п  </t>
    </r>
  </si>
  <si>
    <r>
      <rPr>
        <u val="single"/>
        <sz val="12"/>
        <rFont val="Times New Roman"/>
        <family val="1"/>
      </rPr>
      <t>02.06.2020</t>
    </r>
    <r>
      <rPr>
        <sz val="12"/>
        <rFont val="Times New Roman"/>
        <family val="1"/>
      </rPr>
      <t xml:space="preserve">   №  </t>
    </r>
    <r>
      <rPr>
        <u val="single"/>
        <sz val="12"/>
        <rFont val="Times New Roman"/>
        <family val="1"/>
      </rPr>
      <t>786-п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</si>
</sst>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#,##0.0"/>
  </numFmts>
  <fonts count="28">
    <font>
      <sz val="11"/>
      <color theme="1"/>
      <name val="Times New Roman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1"/>
      <color indexed="8"/>
      <name val="Calibri"/>
      <family val="2"/>
    </font>
    <font>
      <sz val="14"/>
      <color theme="1"/>
      <name val="Times New Roman"/>
      <family val="2"/>
    </font>
    <font>
      <sz val="11"/>
      <color indexed="8"/>
      <name val="Times New Roman"/>
      <family val="2"/>
    </font>
    <font>
      <sz val="10"/>
      <name val="Arial Cyr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name val="Calibri"/>
      <family val="2"/>
      <scheme val="minor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8"/>
      <name val="Times New Roman"/>
      <family val="1"/>
    </font>
    <font>
      <sz val="12"/>
      <color theme="1"/>
      <name val="Times New Roman"/>
      <family val="1"/>
    </font>
    <font>
      <sz val="12"/>
      <name val="Calibri"/>
      <family val="2"/>
      <scheme val="minor"/>
    </font>
    <font>
      <u val="single"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u val="single"/>
      <sz val="12"/>
      <name val="Times New Roman"/>
      <family val="1"/>
    </font>
    <font>
      <sz val="14"/>
      <color indexed="8"/>
      <name val="Times New Roman"/>
      <family val="1"/>
    </font>
    <font>
      <sz val="14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C000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/>
      <right/>
      <top/>
      <bottom style="medium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/>
      <top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 style="thin"/>
      <bottom/>
    </border>
    <border>
      <left/>
      <right style="thin"/>
      <top/>
      <bottom style="thin"/>
    </border>
  </borders>
  <cellStyleXfs count="4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43" fontId="0" fillId="0" borderId="0" applyFont="0" applyFill="0" applyBorder="0" applyAlignment="0" applyProtection="0"/>
  </cellStyleXfs>
  <cellXfs count="426">
    <xf numFmtId="0" fontId="0" fillId="0" borderId="0" xfId="0"/>
    <xf numFmtId="3" fontId="8" fillId="0" borderId="1" xfId="20" applyNumberFormat="1" applyFont="1" applyFill="1" applyBorder="1" applyAlignment="1">
      <alignment horizontal="center" vertical="center" wrapText="1"/>
      <protection/>
    </xf>
    <xf numFmtId="0" fontId="8" fillId="0" borderId="0" xfId="20" applyFont="1" applyFill="1" applyAlignment="1">
      <alignment horizontal="left"/>
      <protection/>
    </xf>
    <xf numFmtId="0" fontId="8" fillId="0" borderId="0" xfId="20" applyFont="1" applyFill="1" applyAlignment="1">
      <alignment horizontal="center"/>
      <protection/>
    </xf>
    <xf numFmtId="0" fontId="9" fillId="0" borderId="0" xfId="20" applyFont="1" applyFill="1" applyAlignment="1">
      <alignment vertical="top" wrapText="1"/>
      <protection/>
    </xf>
    <xf numFmtId="0" fontId="11" fillId="0" borderId="0" xfId="20" applyFont="1" applyFill="1">
      <alignment/>
      <protection/>
    </xf>
    <xf numFmtId="3" fontId="8" fillId="0" borderId="1" xfId="20" applyNumberFormat="1" applyFont="1" applyFill="1" applyBorder="1" applyAlignment="1">
      <alignment horizontal="center" vertical="center"/>
      <protection/>
    </xf>
    <xf numFmtId="0" fontId="11" fillId="0" borderId="0" xfId="20" applyFont="1" applyFill="1" applyAlignment="1">
      <alignment horizontal="center"/>
      <protection/>
    </xf>
    <xf numFmtId="3" fontId="11" fillId="0" borderId="0" xfId="20" applyNumberFormat="1" applyFont="1" applyFill="1">
      <alignment/>
      <protection/>
    </xf>
    <xf numFmtId="0" fontId="8" fillId="0" borderId="0" xfId="20" applyFont="1" applyFill="1">
      <alignment/>
      <protection/>
    </xf>
    <xf numFmtId="0" fontId="9" fillId="0" borderId="0" xfId="20" applyFont="1" applyFill="1" applyAlignment="1">
      <alignment horizontal="center"/>
      <protection/>
    </xf>
    <xf numFmtId="0" fontId="8" fillId="0" borderId="0" xfId="20" applyFont="1" applyFill="1" applyAlignment="1">
      <alignment horizontal="left" wrapText="1"/>
      <protection/>
    </xf>
    <xf numFmtId="0" fontId="11" fillId="0" borderId="0" xfId="20" applyFont="1" applyFill="1" applyAlignment="1">
      <alignment horizontal="center" wrapText="1"/>
      <protection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wrapText="1"/>
    </xf>
    <xf numFmtId="4" fontId="9" fillId="0" borderId="1" xfId="0" applyNumberFormat="1" applyFont="1" applyFill="1" applyBorder="1" applyAlignment="1">
      <alignment horizontal="right" vertical="center" indent="1"/>
    </xf>
    <xf numFmtId="4" fontId="9" fillId="0" borderId="2" xfId="0" applyNumberFormat="1" applyFont="1" applyFill="1" applyBorder="1" applyAlignment="1">
      <alignment horizontal="right" vertical="center" indent="1"/>
    </xf>
    <xf numFmtId="0" fontId="9" fillId="0" borderId="1" xfId="0" applyFont="1" applyFill="1" applyBorder="1" applyAlignment="1" quotePrefix="1">
      <alignment horizontal="center" vertical="center"/>
    </xf>
    <xf numFmtId="0" fontId="9" fillId="0" borderId="1" xfId="22" applyFont="1" applyFill="1" applyBorder="1" applyAlignment="1">
      <alignment horizontal="center" wrapText="1"/>
      <protection/>
    </xf>
    <xf numFmtId="1" fontId="9" fillId="0" borderId="1" xfId="21" applyNumberFormat="1" applyFont="1" applyFill="1" applyBorder="1" applyAlignment="1">
      <alignment horizontal="center"/>
      <protection/>
    </xf>
    <xf numFmtId="3" fontId="9" fillId="0" borderId="1" xfId="0" applyNumberFormat="1" applyFont="1" applyFill="1" applyBorder="1" applyAlignment="1">
      <alignment horizontal="right" vertical="center" indent="1"/>
    </xf>
    <xf numFmtId="0" fontId="9" fillId="0" borderId="1" xfId="0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/>
    </xf>
    <xf numFmtId="3" fontId="9" fillId="0" borderId="1" xfId="21" applyNumberFormat="1" applyFont="1" applyFill="1" applyBorder="1" applyAlignment="1">
      <alignment horizontal="right" vertical="center" indent="1"/>
      <protection/>
    </xf>
    <xf numFmtId="4" fontId="9" fillId="0" borderId="1" xfId="0" applyNumberFormat="1" applyFont="1" applyFill="1" applyBorder="1" applyAlignment="1" quotePrefix="1">
      <alignment horizontal="center" vertical="center"/>
    </xf>
    <xf numFmtId="0" fontId="12" fillId="0" borderId="0" xfId="41" applyFont="1" applyFill="1" applyAlignment="1">
      <alignment horizontal="left" vertical="center"/>
      <protection/>
    </xf>
    <xf numFmtId="0" fontId="12" fillId="0" borderId="0" xfId="41" applyFont="1" applyFill="1" applyAlignment="1">
      <alignment horizontal="center" vertical="center" wrapText="1"/>
      <protection/>
    </xf>
    <xf numFmtId="0" fontId="12" fillId="0" borderId="0" xfId="41" applyFont="1" applyFill="1" applyAlignment="1">
      <alignment wrapText="1"/>
      <protection/>
    </xf>
    <xf numFmtId="0" fontId="12" fillId="0" borderId="0" xfId="41" applyFont="1" applyFill="1" applyAlignment="1">
      <alignment horizontal="left" wrapText="1"/>
      <protection/>
    </xf>
    <xf numFmtId="0" fontId="12" fillId="0" borderId="0" xfId="41" applyFont="1" applyFill="1" applyAlignment="1">
      <alignment horizontal="center" vertical="center"/>
      <protection/>
    </xf>
    <xf numFmtId="0" fontId="12" fillId="0" borderId="0" xfId="41" applyFont="1" applyFill="1">
      <alignment/>
      <protection/>
    </xf>
    <xf numFmtId="0" fontId="12" fillId="0" borderId="0" xfId="41" applyFont="1" applyFill="1" applyAlignment="1">
      <alignment vertical="center" wrapText="1"/>
      <protection/>
    </xf>
    <xf numFmtId="3" fontId="12" fillId="0" borderId="1" xfId="41" applyNumberFormat="1" applyFont="1" applyFill="1" applyBorder="1" applyAlignment="1">
      <alignment horizontal="center" vertical="center" wrapText="1"/>
      <protection/>
    </xf>
    <xf numFmtId="0" fontId="12" fillId="0" borderId="1" xfId="41" applyFont="1" applyFill="1" applyBorder="1" applyAlignment="1">
      <alignment horizontal="center" vertical="center"/>
      <protection/>
    </xf>
    <xf numFmtId="3" fontId="12" fillId="0" borderId="1" xfId="41" applyNumberFormat="1" applyFont="1" applyFill="1" applyBorder="1" applyAlignment="1">
      <alignment horizontal="center"/>
      <protection/>
    </xf>
    <xf numFmtId="3" fontId="12" fillId="0" borderId="1" xfId="41" applyNumberFormat="1" applyFont="1" applyFill="1" applyBorder="1" applyAlignment="1">
      <alignment horizontal="center" vertical="center"/>
      <protection/>
    </xf>
    <xf numFmtId="0" fontId="12" fillId="0" borderId="0" xfId="41" applyFont="1" applyFill="1" applyAlignment="1">
      <alignment horizontal="center"/>
      <protection/>
    </xf>
    <xf numFmtId="0" fontId="12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/>
    </xf>
    <xf numFmtId="4" fontId="12" fillId="0" borderId="1" xfId="22" applyNumberFormat="1" applyFont="1" applyFill="1" applyBorder="1" applyAlignment="1">
      <alignment horizontal="right" vertical="center"/>
      <protection/>
    </xf>
    <xf numFmtId="4" fontId="12" fillId="0" borderId="1" xfId="0" applyNumberFormat="1" applyFont="1" applyFill="1" applyBorder="1" applyAlignment="1">
      <alignment horizontal="right" vertical="center"/>
    </xf>
    <xf numFmtId="3" fontId="12" fillId="0" borderId="1" xfId="0" applyNumberFormat="1" applyFont="1" applyFill="1" applyBorder="1" applyAlignment="1">
      <alignment horizontal="right" vertical="center"/>
    </xf>
    <xf numFmtId="0" fontId="15" fillId="2" borderId="1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left" vertical="center"/>
    </xf>
    <xf numFmtId="3" fontId="12" fillId="0" borderId="1" xfId="0" applyNumberFormat="1" applyFont="1" applyFill="1" applyBorder="1" applyAlignment="1">
      <alignment horizontal="center" vertical="center"/>
    </xf>
    <xf numFmtId="4" fontId="12" fillId="0" borderId="1" xfId="0" applyNumberFormat="1" applyFont="1" applyFill="1" applyBorder="1" applyAlignment="1">
      <alignment horizontal="center" vertical="center"/>
    </xf>
    <xf numFmtId="1" fontId="12" fillId="0" borderId="1" xfId="0" applyNumberFormat="1" applyFont="1" applyFill="1" applyBorder="1" applyAlignment="1">
      <alignment horizontal="right" vertical="center"/>
    </xf>
    <xf numFmtId="0" fontId="12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left" vertical="center"/>
    </xf>
    <xf numFmtId="49" fontId="12" fillId="0" borderId="1" xfId="0" applyNumberFormat="1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left" vertical="center"/>
    </xf>
    <xf numFmtId="0" fontId="12" fillId="0" borderId="3" xfId="0" applyFont="1" applyFill="1" applyBorder="1" applyAlignment="1">
      <alignment horizontal="center" vertical="center"/>
    </xf>
    <xf numFmtId="4" fontId="12" fillId="0" borderId="3" xfId="0" applyNumberFormat="1" applyFont="1" applyFill="1" applyBorder="1" applyAlignment="1">
      <alignment horizontal="right" vertical="center"/>
    </xf>
    <xf numFmtId="3" fontId="12" fillId="0" borderId="3" xfId="0" applyNumberFormat="1" applyFont="1" applyFill="1" applyBorder="1" applyAlignment="1">
      <alignment horizontal="center" vertical="center"/>
    </xf>
    <xf numFmtId="4" fontId="12" fillId="0" borderId="3" xfId="0" applyNumberFormat="1" applyFont="1" applyFill="1" applyBorder="1" applyAlignment="1">
      <alignment horizontal="center" vertical="center"/>
    </xf>
    <xf numFmtId="1" fontId="12" fillId="0" borderId="3" xfId="0" applyNumberFormat="1" applyFont="1" applyFill="1" applyBorder="1" applyAlignment="1">
      <alignment horizontal="right" vertical="center"/>
    </xf>
    <xf numFmtId="3" fontId="12" fillId="0" borderId="3" xfId="0" applyNumberFormat="1" applyFont="1" applyFill="1" applyBorder="1" applyAlignment="1">
      <alignment horizontal="right" vertical="center"/>
    </xf>
    <xf numFmtId="0" fontId="12" fillId="2" borderId="4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horizontal="center" vertical="center"/>
    </xf>
    <xf numFmtId="4" fontId="12" fillId="2" borderId="4" xfId="0" applyNumberFormat="1" applyFont="1" applyFill="1" applyBorder="1" applyAlignment="1">
      <alignment horizontal="right" vertical="center"/>
    </xf>
    <xf numFmtId="3" fontId="12" fillId="2" borderId="4" xfId="0" applyNumberFormat="1" applyFont="1" applyFill="1" applyBorder="1" applyAlignment="1">
      <alignment horizontal="right" vertical="center"/>
    </xf>
    <xf numFmtId="4" fontId="12" fillId="2" borderId="1" xfId="0" applyNumberFormat="1" applyFont="1" applyFill="1" applyBorder="1" applyAlignment="1">
      <alignment horizontal="right" vertical="center"/>
    </xf>
    <xf numFmtId="49" fontId="12" fillId="2" borderId="1" xfId="0" applyNumberFormat="1" applyFont="1" applyFill="1" applyBorder="1" applyAlignment="1">
      <alignment horizontal="center" vertical="center"/>
    </xf>
    <xf numFmtId="3" fontId="12" fillId="2" borderId="1" xfId="0" applyNumberFormat="1" applyFont="1" applyFill="1" applyBorder="1" applyAlignment="1">
      <alignment horizontal="right" vertical="center"/>
    </xf>
    <xf numFmtId="4" fontId="12" fillId="2" borderId="1" xfId="0" applyNumberFormat="1" applyFont="1" applyFill="1" applyBorder="1" applyAlignment="1">
      <alignment horizontal="center" vertical="center"/>
    </xf>
    <xf numFmtId="1" fontId="12" fillId="2" borderId="1" xfId="0" applyNumberFormat="1" applyFont="1" applyFill="1" applyBorder="1" applyAlignment="1">
      <alignment horizontal="right" vertical="center"/>
    </xf>
    <xf numFmtId="4" fontId="12" fillId="2" borderId="1" xfId="0" applyNumberFormat="1" applyFont="1" applyFill="1" applyBorder="1" applyAlignment="1">
      <alignment horizontal="left" vertical="center"/>
    </xf>
    <xf numFmtId="4" fontId="12" fillId="2" borderId="1" xfId="22" applyNumberFormat="1" applyFont="1" applyFill="1" applyBorder="1" applyAlignment="1">
      <alignment horizontal="right" vertical="center"/>
      <protection/>
    </xf>
    <xf numFmtId="0" fontId="12" fillId="0" borderId="3" xfId="0" applyFont="1" applyFill="1" applyBorder="1" applyAlignment="1">
      <alignment horizontal="left" vertical="center"/>
    </xf>
    <xf numFmtId="0" fontId="12" fillId="0" borderId="3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center" vertical="center"/>
    </xf>
    <xf numFmtId="4" fontId="12" fillId="0" borderId="3" xfId="0" applyNumberFormat="1" applyFont="1" applyFill="1" applyBorder="1" applyAlignment="1">
      <alignment horizontal="right" vertical="center"/>
    </xf>
    <xf numFmtId="3" fontId="12" fillId="0" borderId="3" xfId="0" applyNumberFormat="1" applyFont="1" applyFill="1" applyBorder="1" applyAlignment="1">
      <alignment horizontal="right" vertical="center"/>
    </xf>
    <xf numFmtId="4" fontId="12" fillId="0" borderId="3" xfId="0" applyNumberFormat="1" applyFont="1" applyFill="1" applyBorder="1" applyAlignment="1">
      <alignment horizontal="center" vertical="center"/>
    </xf>
    <xf numFmtId="1" fontId="12" fillId="0" borderId="3" xfId="0" applyNumberFormat="1" applyFont="1" applyFill="1" applyBorder="1" applyAlignment="1">
      <alignment horizontal="right" vertical="center"/>
    </xf>
    <xf numFmtId="4" fontId="12" fillId="0" borderId="3" xfId="22" applyNumberFormat="1" applyFont="1" applyFill="1" applyBorder="1" applyAlignment="1">
      <alignment horizontal="right" vertical="center"/>
      <protection/>
    </xf>
    <xf numFmtId="0" fontId="12" fillId="0" borderId="0" xfId="20" applyFont="1" applyFill="1" applyBorder="1" applyAlignment="1">
      <alignment/>
      <protection/>
    </xf>
    <xf numFmtId="0" fontId="15" fillId="3" borderId="0" xfId="0" applyFont="1" applyFill="1" applyBorder="1" applyAlignment="1">
      <alignment horizontal="left" vertical="center"/>
    </xf>
    <xf numFmtId="0" fontId="15" fillId="3" borderId="0" xfId="0" applyFont="1" applyFill="1" applyBorder="1" applyAlignment="1">
      <alignment horizontal="left" vertical="center" wrapText="1"/>
    </xf>
    <xf numFmtId="0" fontId="15" fillId="3" borderId="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left" vertical="center"/>
    </xf>
    <xf numFmtId="0" fontId="13" fillId="0" borderId="5" xfId="0" applyFont="1" applyFill="1" applyBorder="1" applyAlignment="1">
      <alignment horizontal="left" vertical="center"/>
    </xf>
    <xf numFmtId="0" fontId="13" fillId="0" borderId="5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center" vertical="center"/>
    </xf>
    <xf numFmtId="4" fontId="13" fillId="0" borderId="5" xfId="0" applyNumberFormat="1" applyFont="1" applyFill="1" applyBorder="1" applyAlignment="1">
      <alignment horizontal="right" vertical="center"/>
    </xf>
    <xf numFmtId="3" fontId="13" fillId="0" borderId="5" xfId="0" applyNumberFormat="1" applyFont="1" applyFill="1" applyBorder="1" applyAlignment="1">
      <alignment horizontal="right" vertical="center"/>
    </xf>
    <xf numFmtId="4" fontId="13" fillId="0" borderId="5" xfId="0" applyNumberFormat="1" applyFont="1" applyFill="1" applyBorder="1" applyAlignment="1">
      <alignment horizontal="center" vertical="center"/>
    </xf>
    <xf numFmtId="1" fontId="13" fillId="0" borderId="5" xfId="0" applyNumberFormat="1" applyFont="1" applyFill="1" applyBorder="1" applyAlignment="1">
      <alignment horizontal="right" vertical="center"/>
    </xf>
    <xf numFmtId="4" fontId="13" fillId="0" borderId="5" xfId="22" applyNumberFormat="1" applyFont="1" applyFill="1" applyBorder="1" applyAlignment="1">
      <alignment horizontal="right" vertical="center"/>
      <protection/>
    </xf>
    <xf numFmtId="0" fontId="13" fillId="0" borderId="6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/>
    </xf>
    <xf numFmtId="4" fontId="13" fillId="0" borderId="0" xfId="0" applyNumberFormat="1" applyFont="1" applyFill="1" applyBorder="1" applyAlignment="1">
      <alignment horizontal="right" vertical="center"/>
    </xf>
    <xf numFmtId="3" fontId="13" fillId="0" borderId="0" xfId="0" applyNumberFormat="1" applyFont="1" applyFill="1" applyBorder="1" applyAlignment="1">
      <alignment horizontal="right" vertical="center"/>
    </xf>
    <xf numFmtId="4" fontId="13" fillId="0" borderId="0" xfId="0" applyNumberFormat="1" applyFont="1" applyFill="1" applyBorder="1" applyAlignment="1">
      <alignment horizontal="center" vertical="center"/>
    </xf>
    <xf numFmtId="1" fontId="13" fillId="0" borderId="0" xfId="0" applyNumberFormat="1" applyFont="1" applyFill="1" applyBorder="1" applyAlignment="1">
      <alignment horizontal="right" vertical="center"/>
    </xf>
    <xf numFmtId="4" fontId="13" fillId="0" borderId="0" xfId="22" applyNumberFormat="1" applyFont="1" applyFill="1" applyBorder="1" applyAlignment="1">
      <alignment horizontal="right" vertical="center"/>
      <protection/>
    </xf>
    <xf numFmtId="0" fontId="12" fillId="2" borderId="0" xfId="41" applyFont="1" applyFill="1">
      <alignment/>
      <protection/>
    </xf>
    <xf numFmtId="0" fontId="12" fillId="0" borderId="1" xfId="41" applyFont="1" applyFill="1" applyBorder="1">
      <alignment/>
      <protection/>
    </xf>
    <xf numFmtId="0" fontId="10" fillId="2" borderId="1" xfId="0" applyFont="1" applyFill="1" applyBorder="1" applyAlignment="1">
      <alignment horizontal="center" vertical="center"/>
    </xf>
    <xf numFmtId="0" fontId="12" fillId="2" borderId="0" xfId="41" applyFont="1" applyFill="1" applyAlignment="1">
      <alignment horizontal="left" vertical="center"/>
      <protection/>
    </xf>
    <xf numFmtId="0" fontId="12" fillId="2" borderId="0" xfId="41" applyFont="1" applyFill="1" applyAlignment="1">
      <alignment horizontal="center" vertical="center" wrapText="1"/>
      <protection/>
    </xf>
    <xf numFmtId="0" fontId="12" fillId="2" borderId="0" xfId="41" applyFont="1" applyFill="1" applyAlignment="1">
      <alignment wrapText="1"/>
      <protection/>
    </xf>
    <xf numFmtId="0" fontId="12" fillId="2" borderId="0" xfId="41" applyFont="1" applyFill="1" applyAlignment="1">
      <alignment horizontal="left" wrapText="1"/>
      <protection/>
    </xf>
    <xf numFmtId="0" fontId="12" fillId="2" borderId="0" xfId="41" applyFont="1" applyFill="1" applyAlignment="1">
      <alignment horizontal="center" vertical="center"/>
      <protection/>
    </xf>
    <xf numFmtId="0" fontId="17" fillId="0" borderId="1" xfId="41" applyFont="1" applyFill="1" applyBorder="1" applyAlignment="1">
      <alignment horizontal="left" vertical="center"/>
      <protection/>
    </xf>
    <xf numFmtId="0" fontId="13" fillId="0" borderId="1" xfId="41" applyFont="1" applyFill="1" applyBorder="1" applyAlignment="1">
      <alignment horizontal="left" vertical="center"/>
      <protection/>
    </xf>
    <xf numFmtId="0" fontId="13" fillId="0" borderId="1" xfId="41" applyFont="1" applyFill="1" applyBorder="1" applyAlignment="1">
      <alignment horizontal="left" vertical="center" wrapText="1"/>
      <protection/>
    </xf>
    <xf numFmtId="0" fontId="13" fillId="0" borderId="1" xfId="41" applyFont="1" applyFill="1" applyBorder="1" applyAlignment="1">
      <alignment horizontal="center" vertical="center"/>
      <protection/>
    </xf>
    <xf numFmtId="4" fontId="13" fillId="0" borderId="1" xfId="41" applyNumberFormat="1" applyFont="1" applyFill="1" applyBorder="1" applyAlignment="1">
      <alignment horizontal="right" vertical="center"/>
      <protection/>
    </xf>
    <xf numFmtId="3" fontId="13" fillId="0" borderId="1" xfId="41" applyNumberFormat="1" applyFont="1" applyFill="1" applyBorder="1" applyAlignment="1">
      <alignment horizontal="right" vertical="center"/>
      <protection/>
    </xf>
    <xf numFmtId="1" fontId="13" fillId="0" borderId="1" xfId="41" applyNumberFormat="1" applyFont="1" applyFill="1" applyBorder="1" applyAlignment="1">
      <alignment horizontal="right" vertical="center"/>
      <protection/>
    </xf>
    <xf numFmtId="0" fontId="9" fillId="0" borderId="0" xfId="20" applyFont="1" applyFill="1" applyBorder="1" applyAlignment="1">
      <alignment horizontal="right" vertical="center" wrapText="1"/>
      <protection/>
    </xf>
    <xf numFmtId="0" fontId="8" fillId="0" borderId="1" xfId="20" applyFont="1" applyFill="1" applyBorder="1" applyAlignment="1">
      <alignment horizontal="center" vertical="center" textRotation="90" wrapText="1"/>
      <protection/>
    </xf>
    <xf numFmtId="0" fontId="8" fillId="0" borderId="1" xfId="20" applyFont="1" applyFill="1" applyBorder="1" applyAlignment="1">
      <alignment horizontal="center" vertical="center" wrapText="1"/>
      <protection/>
    </xf>
    <xf numFmtId="0" fontId="8" fillId="0" borderId="1" xfId="20" applyFont="1" applyFill="1" applyBorder="1" applyAlignment="1">
      <alignment horizontal="center" vertical="center"/>
      <protection/>
    </xf>
    <xf numFmtId="0" fontId="17" fillId="4" borderId="7" xfId="41" applyFont="1" applyFill="1" applyBorder="1" applyAlignment="1">
      <alignment horizontal="left" vertical="center"/>
      <protection/>
    </xf>
    <xf numFmtId="0" fontId="13" fillId="4" borderId="8" xfId="41" applyFont="1" applyFill="1" applyBorder="1" applyAlignment="1">
      <alignment horizontal="left" vertical="center"/>
      <protection/>
    </xf>
    <xf numFmtId="0" fontId="13" fillId="4" borderId="8" xfId="41" applyFont="1" applyFill="1" applyBorder="1" applyAlignment="1">
      <alignment horizontal="left" vertical="center" wrapText="1"/>
      <protection/>
    </xf>
    <xf numFmtId="0" fontId="13" fillId="4" borderId="8" xfId="41" applyFont="1" applyFill="1" applyBorder="1" applyAlignment="1">
      <alignment horizontal="center" vertical="center"/>
      <protection/>
    </xf>
    <xf numFmtId="0" fontId="13" fillId="4" borderId="8" xfId="41" applyFont="1" applyFill="1" applyBorder="1" applyAlignment="1">
      <alignment vertical="center"/>
      <protection/>
    </xf>
    <xf numFmtId="3" fontId="13" fillId="4" borderId="8" xfId="41" applyNumberFormat="1" applyFont="1" applyFill="1" applyBorder="1" applyAlignment="1">
      <alignment vertical="center"/>
      <protection/>
    </xf>
    <xf numFmtId="0" fontId="13" fillId="4" borderId="9" xfId="41" applyFont="1" applyFill="1" applyBorder="1" applyAlignment="1">
      <alignment vertical="center"/>
      <protection/>
    </xf>
    <xf numFmtId="0" fontId="12" fillId="4" borderId="0" xfId="41" applyFont="1" applyFill="1">
      <alignment/>
      <protection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/>
    </xf>
    <xf numFmtId="4" fontId="15" fillId="0" borderId="1" xfId="0" applyNumberFormat="1" applyFont="1" applyFill="1" applyBorder="1" applyAlignment="1">
      <alignment horizontal="left" vertical="center"/>
    </xf>
    <xf numFmtId="3" fontId="15" fillId="0" borderId="1" xfId="0" applyNumberFormat="1" applyFont="1" applyFill="1" applyBorder="1" applyAlignment="1">
      <alignment horizontal="left" vertical="center"/>
    </xf>
    <xf numFmtId="3" fontId="15" fillId="0" borderId="1" xfId="21" applyNumberFormat="1" applyFont="1" applyFill="1" applyBorder="1" applyAlignment="1">
      <alignment horizontal="left" vertical="center" indent="1"/>
      <protection/>
    </xf>
    <xf numFmtId="49" fontId="15" fillId="0" borderId="1" xfId="0" applyNumberFormat="1" applyFont="1" applyFill="1" applyBorder="1" applyAlignment="1">
      <alignment horizontal="left" vertical="center"/>
    </xf>
    <xf numFmtId="0" fontId="10" fillId="0" borderId="0" xfId="0" applyFont="1" applyAlignment="1">
      <alignment horizontal="left"/>
    </xf>
    <xf numFmtId="0" fontId="15" fillId="0" borderId="1" xfId="22" applyFont="1" applyFill="1" applyBorder="1" applyAlignment="1">
      <alignment horizontal="left" vertical="center" wrapText="1"/>
      <protection/>
    </xf>
    <xf numFmtId="0" fontId="15" fillId="0" borderId="1" xfId="22" applyNumberFormat="1" applyFont="1" applyBorder="1" applyAlignment="1">
      <alignment horizontal="left" wrapText="1"/>
      <protection/>
    </xf>
    <xf numFmtId="1" fontId="15" fillId="0" borderId="1" xfId="21" applyNumberFormat="1" applyFont="1" applyBorder="1" applyAlignment="1">
      <alignment horizontal="left"/>
      <protection/>
    </xf>
    <xf numFmtId="4" fontId="15" fillId="0" borderId="1" xfId="21" applyNumberFormat="1" applyFont="1" applyFill="1" applyBorder="1" applyAlignment="1">
      <alignment horizontal="left" vertical="center"/>
      <protection/>
    </xf>
    <xf numFmtId="3" fontId="15" fillId="0" borderId="1" xfId="21" applyNumberFormat="1" applyFont="1" applyBorder="1" applyAlignment="1">
      <alignment horizontal="left"/>
      <protection/>
    </xf>
    <xf numFmtId="0" fontId="15" fillId="0" borderId="1" xfId="22" applyNumberFormat="1" applyFont="1" applyFill="1" applyBorder="1" applyAlignment="1">
      <alignment horizontal="left" vertical="center"/>
      <protection/>
    </xf>
    <xf numFmtId="0" fontId="10" fillId="0" borderId="0" xfId="0" applyFont="1" applyFill="1" applyAlignment="1">
      <alignment horizontal="left"/>
    </xf>
    <xf numFmtId="49" fontId="15" fillId="2" borderId="1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/>
    </xf>
    <xf numFmtId="0" fontId="15" fillId="0" borderId="0" xfId="0" applyFont="1" applyAlignment="1">
      <alignment horizontal="left"/>
    </xf>
    <xf numFmtId="4" fontId="15" fillId="2" borderId="1" xfId="0" applyNumberFormat="1" applyFont="1" applyFill="1" applyBorder="1" applyAlignment="1">
      <alignment horizontal="left" vertical="center"/>
    </xf>
    <xf numFmtId="3" fontId="15" fillId="2" borderId="1" xfId="0" applyNumberFormat="1" applyFont="1" applyFill="1" applyBorder="1" applyAlignment="1">
      <alignment horizontal="left" vertical="center"/>
    </xf>
    <xf numFmtId="3" fontId="15" fillId="2" borderId="1" xfId="21" applyNumberFormat="1" applyFont="1" applyFill="1" applyBorder="1" applyAlignment="1">
      <alignment horizontal="left" vertical="center" indent="1"/>
      <protection/>
    </xf>
    <xf numFmtId="49" fontId="15" fillId="2" borderId="1" xfId="0" applyNumberFormat="1" applyFont="1" applyFill="1" applyBorder="1" applyAlignment="1">
      <alignment horizontal="left" vertical="center"/>
    </xf>
    <xf numFmtId="0" fontId="15" fillId="2" borderId="0" xfId="0" applyFont="1" applyFill="1" applyAlignment="1">
      <alignment horizontal="left"/>
    </xf>
    <xf numFmtId="1" fontId="15" fillId="0" borderId="1" xfId="21" applyNumberFormat="1" applyFont="1" applyFill="1" applyBorder="1" applyAlignment="1">
      <alignment horizontal="left" vertical="center"/>
      <protection/>
    </xf>
    <xf numFmtId="3" fontId="15" fillId="0" borderId="1" xfId="21" applyNumberFormat="1" applyFont="1" applyFill="1" applyBorder="1" applyAlignment="1">
      <alignment horizontal="left" vertical="center"/>
      <protection/>
    </xf>
    <xf numFmtId="1" fontId="10" fillId="0" borderId="10" xfId="0" applyNumberFormat="1" applyFont="1" applyFill="1" applyBorder="1" applyAlignment="1">
      <alignment horizontal="center" vertical="center"/>
    </xf>
    <xf numFmtId="4" fontId="10" fillId="0" borderId="10" xfId="0" applyNumberFormat="1" applyFont="1" applyFill="1" applyBorder="1" applyAlignment="1">
      <alignment horizontal="left" vertical="center"/>
    </xf>
    <xf numFmtId="3" fontId="10" fillId="0" borderId="10" xfId="0" applyNumberFormat="1" applyFont="1" applyFill="1" applyBorder="1" applyAlignment="1">
      <alignment horizontal="left" vertical="center"/>
    </xf>
    <xf numFmtId="3" fontId="10" fillId="2" borderId="10" xfId="21" applyNumberFormat="1" applyFont="1" applyFill="1" applyBorder="1" applyAlignment="1">
      <alignment horizontal="left" vertical="center" indent="1"/>
      <protection/>
    </xf>
    <xf numFmtId="0" fontId="10" fillId="0" borderId="10" xfId="0" applyFont="1" applyFill="1" applyBorder="1" applyAlignment="1" quotePrefix="1">
      <alignment horizontal="center" vertical="center"/>
    </xf>
    <xf numFmtId="0" fontId="9" fillId="2" borderId="1" xfId="0" applyFont="1" applyFill="1" applyBorder="1" applyAlignment="1">
      <alignment horizontal="left" vertical="center" wrapText="1"/>
    </xf>
    <xf numFmtId="0" fontId="10" fillId="4" borderId="7" xfId="41" applyFont="1" applyFill="1" applyBorder="1" applyAlignment="1">
      <alignment horizontal="left" vertical="center"/>
      <protection/>
    </xf>
    <xf numFmtId="0" fontId="10" fillId="4" borderId="11" xfId="20" applyFont="1" applyFill="1" applyBorder="1" applyAlignment="1">
      <alignment vertical="center" wrapText="1"/>
      <protection/>
    </xf>
    <xf numFmtId="0" fontId="10" fillId="4" borderId="11" xfId="20" applyFont="1" applyFill="1" applyBorder="1" applyAlignment="1">
      <alignment vertical="center"/>
      <protection/>
    </xf>
    <xf numFmtId="0" fontId="10" fillId="4" borderId="12" xfId="20" applyFont="1" applyFill="1" applyBorder="1" applyAlignment="1">
      <alignment horizontal="center" vertical="center"/>
      <protection/>
    </xf>
    <xf numFmtId="0" fontId="19" fillId="4" borderId="0" xfId="20" applyFont="1" applyFill="1">
      <alignment/>
      <protection/>
    </xf>
    <xf numFmtId="0" fontId="3" fillId="0" borderId="0" xfId="20" applyFont="1" applyFill="1" applyAlignment="1">
      <alignment horizontal="center" vertical="center"/>
      <protection/>
    </xf>
    <xf numFmtId="0" fontId="18" fillId="0" borderId="0" xfId="20" applyFont="1" applyFill="1" applyAlignment="1">
      <alignment horizontal="right" vertical="center" wrapText="1"/>
      <protection/>
    </xf>
    <xf numFmtId="0" fontId="21" fillId="0" borderId="1" xfId="20" applyFont="1" applyFill="1" applyBorder="1" applyAlignment="1">
      <alignment horizontal="center" vertical="center" wrapText="1"/>
      <protection/>
    </xf>
    <xf numFmtId="0" fontId="18" fillId="0" borderId="1" xfId="20" applyFont="1" applyFill="1" applyBorder="1" applyAlignment="1">
      <alignment horizontal="center" vertical="center" wrapText="1"/>
      <protection/>
    </xf>
    <xf numFmtId="0" fontId="21" fillId="0" borderId="1" xfId="20" applyFont="1" applyFill="1" applyBorder="1" applyAlignment="1">
      <alignment horizontal="center" vertical="center"/>
      <protection/>
    </xf>
    <xf numFmtId="0" fontId="10" fillId="0" borderId="1" xfId="0" applyFont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/>
    </xf>
    <xf numFmtId="3" fontId="10" fillId="0" borderId="1" xfId="0" applyNumberFormat="1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vertical="center" wrapText="1"/>
    </xf>
    <xf numFmtId="0" fontId="15" fillId="0" borderId="1" xfId="21" applyFont="1" applyFill="1" applyBorder="1" applyAlignment="1">
      <alignment horizontal="left" vertical="center" wrapText="1"/>
      <protection/>
    </xf>
    <xf numFmtId="4" fontId="15" fillId="0" borderId="1" xfId="21" applyNumberFormat="1" applyFont="1" applyFill="1" applyBorder="1" applyAlignment="1">
      <alignment horizontal="center" vertical="center"/>
      <protection/>
    </xf>
    <xf numFmtId="3" fontId="15" fillId="0" borderId="1" xfId="21" applyNumberFormat="1" applyFont="1" applyFill="1" applyBorder="1" applyAlignment="1">
      <alignment horizontal="center" vertical="center"/>
      <protection/>
    </xf>
    <xf numFmtId="0" fontId="15" fillId="0" borderId="1" xfId="22" applyFont="1" applyBorder="1" applyAlignment="1">
      <alignment horizontal="center" vertical="center"/>
      <protection/>
    </xf>
    <xf numFmtId="3" fontId="15" fillId="0" borderId="1" xfId="22" applyNumberFormat="1" applyFont="1" applyFill="1" applyBorder="1" applyAlignment="1">
      <alignment horizontal="center" vertical="center"/>
      <protection/>
    </xf>
    <xf numFmtId="4" fontId="15" fillId="0" borderId="1" xfId="22" applyNumberFormat="1" applyFont="1" applyBorder="1" applyAlignment="1">
      <alignment horizontal="center" vertical="center"/>
      <protection/>
    </xf>
    <xf numFmtId="4" fontId="15" fillId="0" borderId="1" xfId="22" applyNumberFormat="1" applyFont="1" applyFill="1" applyBorder="1" applyAlignment="1">
      <alignment horizontal="center" vertical="center"/>
      <protection/>
    </xf>
    <xf numFmtId="0" fontId="18" fillId="0" borderId="0" xfId="20" applyFont="1" applyFill="1" applyBorder="1" applyAlignment="1">
      <alignment/>
      <protection/>
    </xf>
    <xf numFmtId="0" fontId="18" fillId="0" borderId="0" xfId="20" applyFont="1" applyFill="1">
      <alignment/>
      <protection/>
    </xf>
    <xf numFmtId="0" fontId="18" fillId="0" borderId="0" xfId="20" applyFont="1">
      <alignment/>
      <protection/>
    </xf>
    <xf numFmtId="0" fontId="10" fillId="0" borderId="0" xfId="0" applyFont="1"/>
    <xf numFmtId="0" fontId="15" fillId="0" borderId="0" xfId="0" applyFont="1"/>
    <xf numFmtId="0" fontId="10" fillId="0" borderId="0" xfId="0" applyFont="1" applyFill="1"/>
    <xf numFmtId="0" fontId="15" fillId="0" borderId="0" xfId="0" applyFont="1" applyFill="1"/>
    <xf numFmtId="0" fontId="10" fillId="0" borderId="4" xfId="0" applyFont="1" applyFill="1" applyBorder="1" applyAlignment="1">
      <alignment vertical="center"/>
    </xf>
    <xf numFmtId="0" fontId="10" fillId="0" borderId="4" xfId="0" applyFont="1" applyFill="1" applyBorder="1" applyAlignment="1">
      <alignment horizontal="center" vertical="center" wrapText="1"/>
    </xf>
    <xf numFmtId="4" fontId="10" fillId="0" borderId="4" xfId="0" applyNumberFormat="1" applyFont="1" applyFill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5" xfId="0" applyFont="1" applyBorder="1" applyAlignment="1">
      <alignment vertical="center" wrapText="1"/>
    </xf>
    <xf numFmtId="4" fontId="15" fillId="0" borderId="5" xfId="0" applyNumberFormat="1" applyFont="1" applyBorder="1" applyAlignment="1">
      <alignment horizontal="center" vertical="center"/>
    </xf>
    <xf numFmtId="3" fontId="15" fillId="0" borderId="5" xfId="0" applyNumberFormat="1" applyFont="1" applyBorder="1" applyAlignment="1">
      <alignment horizontal="center" vertical="center"/>
    </xf>
    <xf numFmtId="2" fontId="15" fillId="0" borderId="5" xfId="0" applyNumberFormat="1" applyFont="1" applyBorder="1" applyAlignment="1">
      <alignment horizontal="center" vertical="center"/>
    </xf>
    <xf numFmtId="0" fontId="15" fillId="0" borderId="4" xfId="0" applyFont="1" applyBorder="1" applyAlignment="1">
      <alignment vertical="center"/>
    </xf>
    <xf numFmtId="0" fontId="10" fillId="0" borderId="4" xfId="22" applyFont="1" applyBorder="1" applyAlignment="1">
      <alignment horizontal="center" vertical="center" wrapText="1"/>
      <protection/>
    </xf>
    <xf numFmtId="4" fontId="10" fillId="0" borderId="4" xfId="21" applyNumberFormat="1" applyFont="1" applyFill="1" applyBorder="1" applyAlignment="1">
      <alignment horizontal="center" vertical="center"/>
      <protection/>
    </xf>
    <xf numFmtId="3" fontId="10" fillId="0" borderId="4" xfId="22" applyNumberFormat="1" applyFont="1" applyFill="1" applyBorder="1" applyAlignment="1">
      <alignment horizontal="center" vertical="center"/>
      <protection/>
    </xf>
    <xf numFmtId="3" fontId="10" fillId="0" borderId="4" xfId="22" applyNumberFormat="1" applyFont="1" applyBorder="1" applyAlignment="1">
      <alignment horizontal="center" vertical="center"/>
      <protection/>
    </xf>
    <xf numFmtId="4" fontId="10" fillId="0" borderId="4" xfId="22" applyNumberFormat="1" applyFont="1" applyBorder="1" applyAlignment="1">
      <alignment horizontal="center" vertical="center"/>
      <protection/>
    </xf>
    <xf numFmtId="4" fontId="10" fillId="0" borderId="4" xfId="22" applyNumberFormat="1" applyFont="1" applyFill="1" applyBorder="1" applyAlignment="1">
      <alignment horizontal="center" vertical="center"/>
      <protection/>
    </xf>
    <xf numFmtId="0" fontId="15" fillId="0" borderId="5" xfId="0" applyFont="1" applyFill="1" applyBorder="1" applyAlignment="1">
      <alignment vertical="center" wrapText="1"/>
    </xf>
    <xf numFmtId="4" fontId="15" fillId="0" borderId="5" xfId="0" applyNumberFormat="1" applyFont="1" applyFill="1" applyBorder="1" applyAlignment="1">
      <alignment horizontal="center" vertical="center"/>
    </xf>
    <xf numFmtId="3" fontId="15" fillId="0" borderId="5" xfId="0" applyNumberFormat="1" applyFont="1" applyFill="1" applyBorder="1" applyAlignment="1">
      <alignment horizontal="center" vertical="center"/>
    </xf>
    <xf numFmtId="0" fontId="15" fillId="0" borderId="1" xfId="22" applyFont="1" applyFill="1" applyBorder="1" applyAlignment="1">
      <alignment horizontal="center" vertical="center" wrapText="1"/>
      <protection/>
    </xf>
    <xf numFmtId="0" fontId="15" fillId="0" borderId="1" xfId="22" applyFont="1" applyFill="1" applyBorder="1" applyAlignment="1">
      <alignment horizontal="left" vertical="center"/>
      <protection/>
    </xf>
    <xf numFmtId="0" fontId="9" fillId="0" borderId="0" xfId="20" applyFont="1" applyFill="1" applyBorder="1" applyAlignment="1">
      <alignment/>
      <protection/>
    </xf>
    <xf numFmtId="4" fontId="15" fillId="2" borderId="1" xfId="21" applyNumberFormat="1" applyFont="1" applyFill="1" applyBorder="1" applyAlignment="1">
      <alignment horizontal="left"/>
      <protection/>
    </xf>
    <xf numFmtId="3" fontId="15" fillId="2" borderId="1" xfId="21" applyNumberFormat="1" applyFont="1" applyFill="1" applyBorder="1" applyAlignment="1">
      <alignment horizontal="center"/>
      <protection/>
    </xf>
    <xf numFmtId="4" fontId="15" fillId="2" borderId="2" xfId="0" applyNumberFormat="1" applyFont="1" applyFill="1" applyBorder="1" applyAlignment="1">
      <alignment horizontal="left" vertical="center"/>
    </xf>
    <xf numFmtId="4" fontId="16" fillId="2" borderId="1" xfId="21" applyNumberFormat="1" applyFont="1" applyFill="1" applyBorder="1" applyAlignment="1">
      <alignment horizontal="left"/>
      <protection/>
    </xf>
    <xf numFmtId="0" fontId="15" fillId="2" borderId="1" xfId="0" applyFont="1" applyFill="1" applyBorder="1" applyAlignment="1">
      <alignment horizontal="center" vertical="center" wrapText="1"/>
    </xf>
    <xf numFmtId="0" fontId="15" fillId="2" borderId="1" xfId="22" applyFont="1" applyFill="1" applyBorder="1" applyAlignment="1">
      <alignment horizontal="left" vertical="center" wrapText="1"/>
      <protection/>
    </xf>
    <xf numFmtId="0" fontId="15" fillId="2" borderId="0" xfId="0" applyFont="1" applyFill="1"/>
    <xf numFmtId="0" fontId="13" fillId="4" borderId="8" xfId="41" applyFont="1" applyFill="1" applyBorder="1" applyAlignment="1">
      <alignment vertical="center"/>
      <protection/>
    </xf>
    <xf numFmtId="4" fontId="12" fillId="0" borderId="3" xfId="0" applyNumberFormat="1" applyFont="1" applyFill="1" applyBorder="1" applyAlignment="1">
      <alignment horizontal="right" vertical="center"/>
    </xf>
    <xf numFmtId="4" fontId="12" fillId="2" borderId="3" xfId="0" applyNumberFormat="1" applyFont="1" applyFill="1" applyBorder="1" applyAlignment="1">
      <alignment horizontal="right" vertical="center"/>
    </xf>
    <xf numFmtId="0" fontId="13" fillId="2" borderId="1" xfId="41" applyFont="1" applyFill="1" applyBorder="1" applyAlignment="1">
      <alignment horizontal="center" vertical="center"/>
      <protection/>
    </xf>
    <xf numFmtId="4" fontId="12" fillId="2" borderId="1" xfId="21" applyNumberFormat="1" applyFont="1" applyFill="1" applyBorder="1" applyAlignment="1">
      <alignment horizontal="right" vertical="center"/>
      <protection/>
    </xf>
    <xf numFmtId="4" fontId="13" fillId="2" borderId="1" xfId="41" applyNumberFormat="1" applyFont="1" applyFill="1" applyBorder="1" applyAlignment="1">
      <alignment horizontal="right" vertical="center"/>
      <protection/>
    </xf>
    <xf numFmtId="3" fontId="13" fillId="2" borderId="1" xfId="41" applyNumberFormat="1" applyFont="1" applyFill="1" applyBorder="1" applyAlignment="1">
      <alignment horizontal="right" vertical="center"/>
      <protection/>
    </xf>
    <xf numFmtId="1" fontId="13" fillId="2" borderId="1" xfId="41" applyNumberFormat="1" applyFont="1" applyFill="1" applyBorder="1" applyAlignment="1">
      <alignment horizontal="right" vertical="center"/>
      <protection/>
    </xf>
    <xf numFmtId="4" fontId="12" fillId="2" borderId="1" xfId="41" applyNumberFormat="1" applyFont="1" applyFill="1" applyBorder="1" applyAlignment="1">
      <alignment horizontal="right" vertical="center"/>
      <protection/>
    </xf>
    <xf numFmtId="0" fontId="12" fillId="2" borderId="1" xfId="41" applyFont="1" applyFill="1" applyBorder="1">
      <alignment/>
      <protection/>
    </xf>
    <xf numFmtId="0" fontId="15" fillId="2" borderId="1" xfId="22" applyFont="1" applyFill="1" applyBorder="1" applyAlignment="1">
      <alignment horizontal="center" vertical="center" wrapText="1"/>
      <protection/>
    </xf>
    <xf numFmtId="0" fontId="15" fillId="2" borderId="1" xfId="22" applyFont="1" applyFill="1" applyBorder="1" applyAlignment="1">
      <alignment horizontal="left"/>
      <protection/>
    </xf>
    <xf numFmtId="1" fontId="15" fillId="2" borderId="1" xfId="21" applyNumberFormat="1" applyFont="1" applyFill="1" applyBorder="1" applyAlignment="1">
      <alignment horizontal="left"/>
      <protection/>
    </xf>
    <xf numFmtId="4" fontId="15" fillId="2" borderId="1" xfId="21" applyNumberFormat="1" applyFont="1" applyFill="1" applyBorder="1" applyAlignment="1">
      <alignment horizontal="left" vertical="center"/>
      <protection/>
    </xf>
    <xf numFmtId="3" fontId="15" fillId="2" borderId="1" xfId="21" applyNumberFormat="1" applyFont="1" applyFill="1" applyBorder="1" applyAlignment="1">
      <alignment horizontal="left"/>
      <protection/>
    </xf>
    <xf numFmtId="4" fontId="15" fillId="2" borderId="2" xfId="0" applyNumberFormat="1" applyFont="1" applyFill="1" applyBorder="1" applyAlignment="1">
      <alignment horizontal="left" vertical="center"/>
    </xf>
    <xf numFmtId="0" fontId="12" fillId="0" borderId="0" xfId="41" applyFont="1" applyFill="1" applyAlignment="1">
      <alignment horizontal="right" vertical="center" wrapText="1"/>
      <protection/>
    </xf>
    <xf numFmtId="0" fontId="12" fillId="0" borderId="1" xfId="41" applyFont="1" applyFill="1" applyBorder="1" applyAlignment="1">
      <alignment horizontal="center" vertical="center" textRotation="90" wrapText="1"/>
      <protection/>
    </xf>
    <xf numFmtId="0" fontId="12" fillId="0" borderId="1" xfId="41" applyFont="1" applyFill="1" applyBorder="1" applyAlignment="1">
      <alignment horizontal="center" vertical="center" wrapText="1"/>
      <protection/>
    </xf>
    <xf numFmtId="4" fontId="12" fillId="2" borderId="3" xfId="0" applyNumberFormat="1" applyFont="1" applyFill="1" applyBorder="1" applyAlignment="1">
      <alignment horizontal="right" vertical="center"/>
    </xf>
    <xf numFmtId="0" fontId="16" fillId="2" borderId="1" xfId="22" applyFont="1" applyFill="1" applyBorder="1" applyAlignment="1">
      <alignment horizontal="left" vertical="center" wrapText="1"/>
      <protection/>
    </xf>
    <xf numFmtId="0" fontId="16" fillId="2" borderId="1" xfId="0" applyFont="1" applyFill="1" applyBorder="1" applyAlignment="1">
      <alignment horizontal="left" vertical="center"/>
    </xf>
    <xf numFmtId="0" fontId="16" fillId="2" borderId="1" xfId="22" applyFont="1" applyFill="1" applyBorder="1" applyAlignment="1">
      <alignment horizontal="center" vertical="center" wrapText="1"/>
      <protection/>
    </xf>
    <xf numFmtId="0" fontId="16" fillId="2" borderId="1" xfId="22" applyFont="1" applyFill="1" applyBorder="1" applyAlignment="1">
      <alignment horizontal="left"/>
      <protection/>
    </xf>
    <xf numFmtId="1" fontId="16" fillId="2" borderId="1" xfId="21" applyNumberFormat="1" applyFont="1" applyFill="1" applyBorder="1" applyAlignment="1">
      <alignment horizontal="left"/>
      <protection/>
    </xf>
    <xf numFmtId="3" fontId="16" fillId="2" borderId="1" xfId="21" applyNumberFormat="1" applyFont="1" applyFill="1" applyBorder="1" applyAlignment="1">
      <alignment horizontal="left"/>
      <protection/>
    </xf>
    <xf numFmtId="0" fontId="18" fillId="2" borderId="0" xfId="0" applyFont="1" applyFill="1"/>
    <xf numFmtId="0" fontId="16" fillId="2" borderId="1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1" xfId="22" applyNumberFormat="1" applyFont="1" applyFill="1" applyBorder="1" applyAlignment="1">
      <alignment horizontal="left" vertical="center"/>
      <protection/>
    </xf>
    <xf numFmtId="1" fontId="16" fillId="2" borderId="1" xfId="21" applyNumberFormat="1" applyFont="1" applyFill="1" applyBorder="1" applyAlignment="1">
      <alignment horizontal="left" vertical="center"/>
      <protection/>
    </xf>
    <xf numFmtId="164" fontId="16" fillId="2" borderId="1" xfId="21" applyNumberFormat="1" applyFont="1" applyFill="1" applyBorder="1" applyAlignment="1">
      <alignment horizontal="left" vertical="center"/>
      <protection/>
    </xf>
    <xf numFmtId="3" fontId="16" fillId="2" borderId="1" xfId="21" applyNumberFormat="1" applyFont="1" applyFill="1" applyBorder="1" applyAlignment="1">
      <alignment horizontal="left" vertical="center"/>
      <protection/>
    </xf>
    <xf numFmtId="0" fontId="19" fillId="2" borderId="0" xfId="20" applyFont="1" applyFill="1">
      <alignment/>
      <protection/>
    </xf>
    <xf numFmtId="0" fontId="18" fillId="2" borderId="1" xfId="0" applyFont="1" applyFill="1" applyBorder="1" applyAlignment="1">
      <alignment horizontal="left" vertical="center"/>
    </xf>
    <xf numFmtId="0" fontId="18" fillId="2" borderId="1" xfId="0" applyFont="1" applyFill="1" applyBorder="1" applyAlignment="1">
      <alignment horizontal="center" vertical="center"/>
    </xf>
    <xf numFmtId="164" fontId="18" fillId="2" borderId="1" xfId="0" applyNumberFormat="1" applyFont="1" applyFill="1" applyBorder="1" applyAlignment="1">
      <alignment horizontal="left" vertical="center"/>
    </xf>
    <xf numFmtId="1" fontId="18" fillId="2" borderId="1" xfId="48" applyNumberFormat="1" applyFont="1" applyFill="1" applyBorder="1" applyAlignment="1">
      <alignment horizontal="left" vertical="center"/>
    </xf>
    <xf numFmtId="3" fontId="15" fillId="2" borderId="1" xfId="0" applyNumberFormat="1" applyFont="1" applyFill="1" applyBorder="1" applyAlignment="1">
      <alignment horizontal="center" vertical="center"/>
    </xf>
    <xf numFmtId="164" fontId="18" fillId="2" borderId="1" xfId="22" applyNumberFormat="1" applyFont="1" applyFill="1" applyBorder="1" applyAlignment="1">
      <alignment horizontal="left" vertical="center"/>
      <protection/>
    </xf>
    <xf numFmtId="4" fontId="15" fillId="2" borderId="13" xfId="0" applyNumberFormat="1" applyFont="1" applyFill="1" applyBorder="1" applyAlignment="1">
      <alignment horizontal="left" vertical="center"/>
    </xf>
    <xf numFmtId="0" fontId="16" fillId="2" borderId="1" xfId="0" applyFont="1" applyFill="1" applyBorder="1" applyAlignment="1">
      <alignment horizontal="center" vertical="center"/>
    </xf>
    <xf numFmtId="164" fontId="16" fillId="2" borderId="1" xfId="0" applyNumberFormat="1" applyFont="1" applyFill="1" applyBorder="1" applyAlignment="1">
      <alignment horizontal="left" vertical="center"/>
    </xf>
    <xf numFmtId="49" fontId="15" fillId="2" borderId="1" xfId="0" applyNumberFormat="1" applyFont="1" applyFill="1" applyBorder="1" applyAlignment="1">
      <alignment horizontal="center" vertical="center" wrapText="1"/>
    </xf>
    <xf numFmtId="4" fontId="16" fillId="2" borderId="1" xfId="21" applyNumberFormat="1" applyFont="1" applyFill="1" applyBorder="1" applyAlignment="1">
      <alignment horizontal="left" vertical="center"/>
      <protection/>
    </xf>
    <xf numFmtId="0" fontId="15" fillId="2" borderId="9" xfId="22" applyFont="1" applyFill="1" applyBorder="1" applyAlignment="1">
      <alignment horizontal="left" vertical="center" wrapText="1"/>
      <protection/>
    </xf>
    <xf numFmtId="4" fontId="15" fillId="2" borderId="2" xfId="0" applyNumberFormat="1" applyFont="1" applyFill="1" applyBorder="1" applyAlignment="1">
      <alignment horizontal="left" vertical="center"/>
    </xf>
    <xf numFmtId="0" fontId="16" fillId="2" borderId="1" xfId="22" applyFont="1" applyFill="1" applyBorder="1" applyAlignment="1">
      <alignment horizontal="right" vertical="center" wrapText="1"/>
      <protection/>
    </xf>
    <xf numFmtId="0" fontId="15" fillId="2" borderId="1" xfId="22" applyNumberFormat="1" applyFont="1" applyFill="1" applyBorder="1" applyAlignment="1">
      <alignment horizontal="left" vertical="center"/>
      <protection/>
    </xf>
    <xf numFmtId="164" fontId="15" fillId="2" borderId="1" xfId="21" applyNumberFormat="1" applyFont="1" applyFill="1" applyBorder="1" applyAlignment="1">
      <alignment horizontal="left"/>
      <protection/>
    </xf>
    <xf numFmtId="164" fontId="15" fillId="2" borderId="1" xfId="21" applyNumberFormat="1" applyFont="1" applyFill="1" applyBorder="1" applyAlignment="1">
      <alignment horizontal="left" vertical="center"/>
      <protection/>
    </xf>
    <xf numFmtId="3" fontId="15" fillId="2" borderId="1" xfId="21" applyNumberFormat="1" applyFont="1" applyFill="1" applyBorder="1" applyAlignment="1">
      <alignment horizontal="left" vertical="center"/>
      <protection/>
    </xf>
    <xf numFmtId="0" fontId="15" fillId="2" borderId="1" xfId="22" applyFont="1" applyFill="1" applyBorder="1" applyAlignment="1">
      <alignment horizontal="left" vertical="center"/>
      <protection/>
    </xf>
    <xf numFmtId="4" fontId="15" fillId="2" borderId="14" xfId="0" applyNumberFormat="1" applyFont="1" applyFill="1" applyBorder="1" applyAlignment="1">
      <alignment horizontal="left" vertical="center"/>
    </xf>
    <xf numFmtId="0" fontId="15" fillId="2" borderId="2" xfId="0" applyFont="1" applyFill="1" applyBorder="1" applyAlignment="1">
      <alignment horizontal="center" vertical="center" wrapText="1"/>
    </xf>
    <xf numFmtId="0" fontId="16" fillId="2" borderId="1" xfId="22" applyFont="1" applyFill="1" applyBorder="1" applyAlignment="1">
      <alignment horizontal="left" wrapText="1"/>
      <protection/>
    </xf>
    <xf numFmtId="0" fontId="16" fillId="2" borderId="1" xfId="22" applyFont="1" applyFill="1" applyBorder="1" applyAlignment="1">
      <alignment vertical="center" wrapText="1"/>
      <protection/>
    </xf>
    <xf numFmtId="1" fontId="15" fillId="2" borderId="1" xfId="21" applyNumberFormat="1" applyFont="1" applyFill="1" applyBorder="1" applyAlignment="1">
      <alignment horizontal="left" vertical="center"/>
      <protection/>
    </xf>
    <xf numFmtId="0" fontId="9" fillId="0" borderId="4" xfId="0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center" wrapText="1"/>
    </xf>
    <xf numFmtId="1" fontId="9" fillId="0" borderId="4" xfId="0" applyNumberFormat="1" applyFont="1" applyFill="1" applyBorder="1" applyAlignment="1">
      <alignment horizontal="center"/>
    </xf>
    <xf numFmtId="4" fontId="9" fillId="0" borderId="4" xfId="0" applyNumberFormat="1" applyFont="1" applyFill="1" applyBorder="1" applyAlignment="1">
      <alignment horizontal="right" vertical="center" indent="1"/>
    </xf>
    <xf numFmtId="3" fontId="9" fillId="0" borderId="4" xfId="0" applyNumberFormat="1" applyFont="1" applyFill="1" applyBorder="1" applyAlignment="1">
      <alignment horizontal="right" vertical="center" indent="1"/>
    </xf>
    <xf numFmtId="4" fontId="9" fillId="0" borderId="14" xfId="0" applyNumberFormat="1" applyFont="1" applyFill="1" applyBorder="1" applyAlignment="1">
      <alignment horizontal="right" vertical="center" indent="1"/>
    </xf>
    <xf numFmtId="0" fontId="9" fillId="0" borderId="4" xfId="0" applyFont="1" applyFill="1" applyBorder="1" applyAlignment="1" quotePrefix="1">
      <alignment horizontal="center" vertical="center"/>
    </xf>
    <xf numFmtId="0" fontId="10" fillId="0" borderId="5" xfId="0" applyFont="1" applyFill="1" applyBorder="1" applyAlignment="1">
      <alignment horizontal="left" vertical="center"/>
    </xf>
    <xf numFmtId="0" fontId="10" fillId="0" borderId="5" xfId="0" applyFont="1" applyFill="1" applyBorder="1" applyAlignment="1">
      <alignment horizontal="center" wrapText="1"/>
    </xf>
    <xf numFmtId="1" fontId="10" fillId="0" borderId="5" xfId="0" applyNumberFormat="1" applyFont="1" applyFill="1" applyBorder="1" applyAlignment="1">
      <alignment horizontal="center"/>
    </xf>
    <xf numFmtId="4" fontId="10" fillId="0" borderId="5" xfId="0" applyNumberFormat="1" applyFont="1" applyFill="1" applyBorder="1" applyAlignment="1">
      <alignment horizontal="left" vertical="center"/>
    </xf>
    <xf numFmtId="3" fontId="10" fillId="0" borderId="5" xfId="0" applyNumberFormat="1" applyFont="1" applyFill="1" applyBorder="1" applyAlignment="1">
      <alignment horizontal="left" vertical="center"/>
    </xf>
    <xf numFmtId="4" fontId="10" fillId="0" borderId="15" xfId="0" applyNumberFormat="1" applyFont="1" applyFill="1" applyBorder="1" applyAlignment="1">
      <alignment horizontal="left" vertical="center"/>
    </xf>
    <xf numFmtId="3" fontId="10" fillId="2" borderId="5" xfId="21" applyNumberFormat="1" applyFont="1" applyFill="1" applyBorder="1" applyAlignment="1">
      <alignment horizontal="center"/>
      <protection/>
    </xf>
    <xf numFmtId="0" fontId="10" fillId="0" borderId="5" xfId="0" applyFont="1" applyFill="1" applyBorder="1" applyAlignment="1" quotePrefix="1">
      <alignment horizontal="center" vertical="center"/>
    </xf>
    <xf numFmtId="0" fontId="22" fillId="0" borderId="16" xfId="20" applyFont="1" applyFill="1" applyBorder="1">
      <alignment/>
      <protection/>
    </xf>
    <xf numFmtId="49" fontId="16" fillId="2" borderId="1" xfId="22" applyNumberFormat="1" applyFont="1" applyFill="1" applyBorder="1" applyAlignment="1">
      <alignment horizontal="center" vertical="center" wrapText="1"/>
      <protection/>
    </xf>
    <xf numFmtId="0" fontId="12" fillId="2" borderId="17" xfId="0" applyFont="1" applyFill="1" applyBorder="1" applyAlignment="1">
      <alignment horizontal="left" vertical="center"/>
    </xf>
    <xf numFmtId="0" fontId="12" fillId="2" borderId="17" xfId="0" applyFont="1" applyFill="1" applyBorder="1" applyAlignment="1">
      <alignment horizontal="left" vertical="center" wrapText="1"/>
    </xf>
    <xf numFmtId="49" fontId="12" fillId="2" borderId="17" xfId="0" applyNumberFormat="1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4" fontId="12" fillId="2" borderId="3" xfId="21" applyNumberFormat="1" applyFont="1" applyFill="1" applyBorder="1" applyAlignment="1">
      <alignment horizontal="right" vertical="center"/>
      <protection/>
    </xf>
    <xf numFmtId="3" fontId="12" fillId="2" borderId="3" xfId="0" applyNumberFormat="1" applyFont="1" applyFill="1" applyBorder="1" applyAlignment="1">
      <alignment horizontal="right" vertical="center"/>
    </xf>
    <xf numFmtId="3" fontId="12" fillId="2" borderId="1" xfId="41" applyNumberFormat="1" applyFont="1" applyFill="1" applyBorder="1" applyAlignment="1">
      <alignment horizontal="right" vertical="center"/>
      <protection/>
    </xf>
    <xf numFmtId="0" fontId="12" fillId="2" borderId="1" xfId="22" applyFont="1" applyFill="1" applyBorder="1" applyAlignment="1">
      <alignment horizontal="center" vertical="center" wrapText="1"/>
      <protection/>
    </xf>
    <xf numFmtId="0" fontId="13" fillId="2" borderId="4" xfId="0" applyFont="1" applyFill="1" applyBorder="1" applyAlignment="1">
      <alignment horizontal="left" vertical="center"/>
    </xf>
    <xf numFmtId="4" fontId="12" fillId="2" borderId="4" xfId="21" applyNumberFormat="1" applyFont="1" applyFill="1" applyBorder="1" applyAlignment="1">
      <alignment horizontal="right" vertical="center"/>
      <protection/>
    </xf>
    <xf numFmtId="0" fontId="12" fillId="2" borderId="1" xfId="41" applyFont="1" applyFill="1" applyBorder="1" applyAlignment="1">
      <alignment horizontal="center" vertical="center"/>
      <protection/>
    </xf>
    <xf numFmtId="4" fontId="12" fillId="2" borderId="1" xfId="41" applyNumberFormat="1" applyFont="1" applyFill="1" applyBorder="1" applyAlignment="1">
      <alignment horizontal="center" vertical="center"/>
      <protection/>
    </xf>
    <xf numFmtId="1" fontId="12" fillId="2" borderId="1" xfId="41" applyNumberFormat="1" applyFont="1" applyFill="1" applyBorder="1" applyAlignment="1">
      <alignment horizontal="right" vertical="center"/>
      <protection/>
    </xf>
    <xf numFmtId="0" fontId="12" fillId="2" borderId="8" xfId="41" applyFont="1" applyFill="1" applyBorder="1">
      <alignment/>
      <protection/>
    </xf>
    <xf numFmtId="0" fontId="12" fillId="2" borderId="3" xfId="0" applyFont="1" applyFill="1" applyBorder="1" applyAlignment="1">
      <alignment horizontal="left" vertical="center"/>
    </xf>
    <xf numFmtId="0" fontId="12" fillId="2" borderId="3" xfId="0" applyFont="1" applyFill="1" applyBorder="1" applyAlignment="1">
      <alignment horizontal="left" vertical="center" wrapText="1"/>
    </xf>
    <xf numFmtId="0" fontId="12" fillId="2" borderId="3" xfId="0" applyFont="1" applyFill="1" applyBorder="1" applyAlignment="1">
      <alignment horizontal="center" vertical="center"/>
    </xf>
    <xf numFmtId="4" fontId="12" fillId="2" borderId="3" xfId="21" applyNumberFormat="1" applyFont="1" applyFill="1" applyBorder="1" applyAlignment="1">
      <alignment horizontal="right" vertical="center"/>
      <protection/>
    </xf>
    <xf numFmtId="3" fontId="12" fillId="2" borderId="3" xfId="0" applyNumberFormat="1" applyFont="1" applyFill="1" applyBorder="1" applyAlignment="1">
      <alignment horizontal="right" vertical="center"/>
    </xf>
    <xf numFmtId="4" fontId="12" fillId="2" borderId="3" xfId="22" applyNumberFormat="1" applyFont="1" applyFill="1" applyBorder="1" applyAlignment="1">
      <alignment horizontal="right" vertical="center"/>
      <protection/>
    </xf>
    <xf numFmtId="0" fontId="12" fillId="2" borderId="1" xfId="0" applyFont="1" applyFill="1" applyBorder="1" applyAlignment="1">
      <alignment horizontal="center" vertical="center" wrapText="1"/>
    </xf>
    <xf numFmtId="4" fontId="10" fillId="2" borderId="4" xfId="0" applyNumberFormat="1" applyFont="1" applyFill="1" applyBorder="1" applyAlignment="1">
      <alignment horizontal="center" vertical="center"/>
    </xf>
    <xf numFmtId="3" fontId="10" fillId="2" borderId="4" xfId="0" applyNumberFormat="1" applyFont="1" applyFill="1" applyBorder="1" applyAlignment="1">
      <alignment horizontal="center" vertical="center"/>
    </xf>
    <xf numFmtId="0" fontId="12" fillId="2" borderId="1" xfId="20" applyFont="1" applyFill="1" applyBorder="1" applyAlignment="1">
      <alignment/>
      <protection/>
    </xf>
    <xf numFmtId="0" fontId="10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/>
    </xf>
    <xf numFmtId="0" fontId="17" fillId="4" borderId="6" xfId="41" applyFont="1" applyFill="1" applyBorder="1" applyAlignment="1">
      <alignment horizontal="left" vertical="center"/>
      <protection/>
    </xf>
    <xf numFmtId="0" fontId="13" fillId="4" borderId="0" xfId="41" applyFont="1" applyFill="1" applyBorder="1" applyAlignment="1">
      <alignment horizontal="left" vertical="center"/>
      <protection/>
    </xf>
    <xf numFmtId="0" fontId="13" fillId="4" borderId="0" xfId="41" applyFont="1" applyFill="1" applyBorder="1" applyAlignment="1">
      <alignment horizontal="left" vertical="center" wrapText="1"/>
      <protection/>
    </xf>
    <xf numFmtId="0" fontId="13" fillId="4" borderId="0" xfId="41" applyFont="1" applyFill="1" applyBorder="1" applyAlignment="1">
      <alignment horizontal="center" vertical="center"/>
      <protection/>
    </xf>
    <xf numFmtId="4" fontId="13" fillId="4" borderId="0" xfId="41" applyNumberFormat="1" applyFont="1" applyFill="1" applyBorder="1" applyAlignment="1">
      <alignment horizontal="right" vertical="center"/>
      <protection/>
    </xf>
    <xf numFmtId="3" fontId="13" fillId="4" borderId="0" xfId="41" applyNumberFormat="1" applyFont="1" applyFill="1" applyBorder="1" applyAlignment="1">
      <alignment horizontal="right" vertical="center"/>
      <protection/>
    </xf>
    <xf numFmtId="1" fontId="13" fillId="4" borderId="0" xfId="41" applyNumberFormat="1" applyFont="1" applyFill="1" applyBorder="1" applyAlignment="1">
      <alignment horizontal="right" vertical="center"/>
      <protection/>
    </xf>
    <xf numFmtId="0" fontId="23" fillId="0" borderId="0" xfId="41" applyFont="1" applyFill="1">
      <alignment/>
      <protection/>
    </xf>
    <xf numFmtId="4" fontId="12" fillId="0" borderId="1" xfId="0" applyNumberFormat="1" applyFont="1" applyBorder="1" applyAlignment="1">
      <alignment horizontal="center" vertical="center"/>
    </xf>
    <xf numFmtId="0" fontId="23" fillId="0" borderId="8" xfId="41" applyFont="1" applyFill="1" applyBorder="1">
      <alignment/>
      <protection/>
    </xf>
    <xf numFmtId="4" fontId="12" fillId="2" borderId="4" xfId="0" applyNumberFormat="1" applyFont="1" applyFill="1" applyBorder="1" applyAlignment="1">
      <alignment horizontal="center" vertical="center"/>
    </xf>
    <xf numFmtId="0" fontId="23" fillId="2" borderId="0" xfId="41" applyFont="1" applyFill="1">
      <alignment/>
      <protection/>
    </xf>
    <xf numFmtId="0" fontId="23" fillId="2" borderId="1" xfId="41" applyFont="1" applyFill="1" applyBorder="1">
      <alignment/>
      <protection/>
    </xf>
    <xf numFmtId="4" fontId="12" fillId="0" borderId="1" xfId="0" applyNumberFormat="1" applyFont="1" applyFill="1" applyBorder="1" applyAlignment="1">
      <alignment horizontal="left" vertical="center"/>
    </xf>
    <xf numFmtId="4" fontId="12" fillId="0" borderId="1" xfId="0" applyNumberFormat="1" applyFont="1" applyFill="1" applyBorder="1" applyAlignment="1">
      <alignment vertical="center"/>
    </xf>
    <xf numFmtId="0" fontId="23" fillId="0" borderId="1" xfId="41" applyFont="1" applyFill="1" applyBorder="1">
      <alignment/>
      <protection/>
    </xf>
    <xf numFmtId="4" fontId="12" fillId="0" borderId="3" xfId="0" applyNumberFormat="1" applyFont="1" applyFill="1" applyBorder="1" applyAlignment="1">
      <alignment vertical="center"/>
    </xf>
    <xf numFmtId="0" fontId="23" fillId="0" borderId="0" xfId="41" applyFont="1" applyFill="1" applyBorder="1">
      <alignment/>
      <protection/>
    </xf>
    <xf numFmtId="4" fontId="13" fillId="0" borderId="5" xfId="0" applyNumberFormat="1" applyFont="1" applyFill="1" applyBorder="1" applyAlignment="1">
      <alignment vertical="center"/>
    </xf>
    <xf numFmtId="0" fontId="24" fillId="0" borderId="5" xfId="41" applyFont="1" applyFill="1" applyBorder="1">
      <alignment/>
      <protection/>
    </xf>
    <xf numFmtId="4" fontId="13" fillId="0" borderId="0" xfId="0" applyNumberFormat="1" applyFont="1" applyFill="1" applyBorder="1" applyAlignment="1">
      <alignment vertical="center"/>
    </xf>
    <xf numFmtId="0" fontId="24" fillId="0" borderId="0" xfId="41" applyFont="1" applyFill="1" applyBorder="1">
      <alignment/>
      <protection/>
    </xf>
    <xf numFmtId="0" fontId="12" fillId="2" borderId="1" xfId="22" applyFont="1" applyFill="1" applyBorder="1" applyAlignment="1">
      <alignment horizontal="left" vertical="center" wrapText="1"/>
      <protection/>
    </xf>
    <xf numFmtId="4" fontId="12" fillId="2" borderId="6" xfId="21" applyNumberFormat="1" applyFont="1" applyFill="1" applyBorder="1" applyAlignment="1">
      <alignment horizontal="center" vertical="center"/>
      <protection/>
    </xf>
    <xf numFmtId="0" fontId="12" fillId="2" borderId="1" xfId="22" applyFont="1" applyFill="1" applyBorder="1" applyAlignment="1">
      <alignment horizontal="right" vertical="center" wrapText="1"/>
      <protection/>
    </xf>
    <xf numFmtId="0" fontId="12" fillId="2" borderId="1" xfId="0" applyFont="1" applyFill="1" applyBorder="1" applyAlignment="1">
      <alignment horizontal="right" vertical="center"/>
    </xf>
    <xf numFmtId="0" fontId="23" fillId="2" borderId="1" xfId="0" applyFont="1" applyFill="1" applyBorder="1" applyAlignment="1">
      <alignment horizontal="right"/>
    </xf>
    <xf numFmtId="3" fontId="12" fillId="2" borderId="1" xfId="22" applyNumberFormat="1" applyFont="1" applyFill="1" applyBorder="1" applyAlignment="1">
      <alignment horizontal="center" vertical="center" wrapText="1"/>
      <protection/>
    </xf>
    <xf numFmtId="4" fontId="12" fillId="2" borderId="1" xfId="21" applyNumberFormat="1" applyFont="1" applyFill="1" applyBorder="1" applyAlignment="1">
      <alignment horizontal="center"/>
      <protection/>
    </xf>
    <xf numFmtId="4" fontId="12" fillId="2" borderId="1" xfId="22" applyNumberFormat="1" applyFont="1" applyFill="1" applyBorder="1" applyAlignment="1">
      <alignment horizontal="center" vertical="center" wrapText="1"/>
      <protection/>
    </xf>
    <xf numFmtId="4" fontId="12" fillId="2" borderId="1" xfId="22" applyNumberFormat="1" applyFont="1" applyFill="1" applyBorder="1" applyAlignment="1">
      <alignment horizontal="right" vertical="center" wrapText="1"/>
      <protection/>
    </xf>
    <xf numFmtId="2" fontId="12" fillId="2" borderId="1" xfId="21" applyNumberFormat="1" applyFont="1" applyFill="1" applyBorder="1" applyAlignment="1">
      <alignment horizontal="center"/>
      <protection/>
    </xf>
    <xf numFmtId="4" fontId="12" fillId="2" borderId="14" xfId="21" applyNumberFormat="1" applyFont="1" applyFill="1" applyBorder="1" applyAlignment="1">
      <alignment horizontal="center" vertical="center"/>
      <protection/>
    </xf>
    <xf numFmtId="4" fontId="12" fillId="2" borderId="2" xfId="21" applyNumberFormat="1" applyFont="1" applyFill="1" applyBorder="1" applyAlignment="1">
      <alignment horizontal="right" vertical="center"/>
      <protection/>
    </xf>
    <xf numFmtId="4" fontId="12" fillId="2" borderId="18" xfId="0" applyNumberFormat="1" applyFont="1" applyFill="1" applyBorder="1" applyAlignment="1">
      <alignment horizontal="center" vertical="center"/>
    </xf>
    <xf numFmtId="4" fontId="12" fillId="2" borderId="3" xfId="0" applyNumberFormat="1" applyFont="1" applyFill="1" applyBorder="1" applyAlignment="1">
      <alignment horizontal="center" vertical="center"/>
    </xf>
    <xf numFmtId="4" fontId="12" fillId="2" borderId="1" xfId="21" applyNumberFormat="1" applyFont="1" applyFill="1" applyBorder="1" applyAlignment="1">
      <alignment horizontal="center" vertical="center"/>
      <protection/>
    </xf>
    <xf numFmtId="4" fontId="12" fillId="2" borderId="18" xfId="0" applyNumberFormat="1" applyFont="1" applyFill="1" applyBorder="1" applyAlignment="1">
      <alignment horizontal="center" vertical="center"/>
    </xf>
    <xf numFmtId="0" fontId="15" fillId="0" borderId="0" xfId="20" applyFont="1">
      <alignment/>
      <protection/>
    </xf>
    <xf numFmtId="0" fontId="12" fillId="0" borderId="4" xfId="0" applyFont="1" applyFill="1" applyBorder="1" applyAlignment="1">
      <alignment horizontal="left" vertical="center"/>
    </xf>
    <xf numFmtId="0" fontId="12" fillId="0" borderId="4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center" vertical="center"/>
    </xf>
    <xf numFmtId="4" fontId="12" fillId="0" borderId="4" xfId="0" applyNumberFormat="1" applyFont="1" applyFill="1" applyBorder="1" applyAlignment="1">
      <alignment horizontal="right" vertical="center"/>
    </xf>
    <xf numFmtId="3" fontId="12" fillId="0" borderId="4" xfId="0" applyNumberFormat="1" applyFont="1" applyFill="1" applyBorder="1" applyAlignment="1">
      <alignment horizontal="right" vertical="center"/>
    </xf>
    <xf numFmtId="4" fontId="12" fillId="0" borderId="4" xfId="0" applyNumberFormat="1" applyFont="1" applyFill="1" applyBorder="1" applyAlignment="1">
      <alignment horizontal="center" vertical="center"/>
    </xf>
    <xf numFmtId="1" fontId="12" fillId="0" borderId="4" xfId="0" applyNumberFormat="1" applyFont="1" applyFill="1" applyBorder="1" applyAlignment="1">
      <alignment horizontal="right" vertical="center"/>
    </xf>
    <xf numFmtId="0" fontId="12" fillId="0" borderId="3" xfId="0" applyFont="1" applyFill="1" applyBorder="1" applyAlignment="1">
      <alignment horizontal="left" vertical="center" wrapText="1"/>
    </xf>
    <xf numFmtId="49" fontId="12" fillId="0" borderId="3" xfId="0" applyNumberFormat="1" applyFont="1" applyFill="1" applyBorder="1" applyAlignment="1">
      <alignment horizontal="center" vertical="center"/>
    </xf>
    <xf numFmtId="4" fontId="12" fillId="0" borderId="17" xfId="0" applyNumberFormat="1" applyFont="1" applyFill="1" applyBorder="1" applyAlignment="1">
      <alignment horizontal="right" vertical="center"/>
    </xf>
    <xf numFmtId="4" fontId="12" fillId="0" borderId="3" xfId="0" applyNumberFormat="1" applyFont="1" applyFill="1" applyBorder="1" applyAlignment="1">
      <alignment horizontal="left" vertical="center"/>
    </xf>
    <xf numFmtId="0" fontId="23" fillId="0" borderId="3" xfId="41" applyFont="1" applyFill="1" applyBorder="1">
      <alignment/>
      <protection/>
    </xf>
    <xf numFmtId="4" fontId="12" fillId="0" borderId="3" xfId="22" applyNumberFormat="1" applyFont="1" applyFill="1" applyBorder="1" applyAlignment="1">
      <alignment horizontal="right" vertical="center"/>
      <protection/>
    </xf>
    <xf numFmtId="0" fontId="15" fillId="2" borderId="3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15" fillId="2" borderId="3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left" vertical="center"/>
    </xf>
    <xf numFmtId="4" fontId="15" fillId="2" borderId="3" xfId="0" applyNumberFormat="1" applyFont="1" applyFill="1" applyBorder="1" applyAlignment="1">
      <alignment horizontal="left" vertical="center"/>
    </xf>
    <xf numFmtId="3" fontId="15" fillId="2" borderId="3" xfId="0" applyNumberFormat="1" applyFont="1" applyFill="1" applyBorder="1" applyAlignment="1">
      <alignment horizontal="left" vertical="center"/>
    </xf>
    <xf numFmtId="3" fontId="15" fillId="2" borderId="3" xfId="21" applyNumberFormat="1" applyFont="1" applyFill="1" applyBorder="1" applyAlignment="1">
      <alignment horizontal="left" vertical="center" indent="1"/>
      <protection/>
    </xf>
    <xf numFmtId="49" fontId="15" fillId="2" borderId="3" xfId="0" applyNumberFormat="1" applyFont="1" applyFill="1" applyBorder="1" applyAlignment="1">
      <alignment horizontal="left" vertical="center"/>
    </xf>
    <xf numFmtId="0" fontId="10" fillId="2" borderId="0" xfId="0" applyFont="1" applyFill="1" applyAlignment="1">
      <alignment horizontal="left"/>
    </xf>
    <xf numFmtId="1" fontId="15" fillId="2" borderId="1" xfId="0" applyNumberFormat="1" applyFont="1" applyFill="1" applyBorder="1" applyAlignment="1">
      <alignment horizontal="left" vertical="center"/>
    </xf>
    <xf numFmtId="0" fontId="12" fillId="0" borderId="0" xfId="41" applyFont="1" applyFill="1" applyAlignment="1">
      <alignment horizontal="right" vertical="center" wrapText="1"/>
      <protection/>
    </xf>
    <xf numFmtId="0" fontId="26" fillId="2" borderId="1" xfId="22" applyFont="1" applyFill="1" applyBorder="1" applyAlignment="1">
      <alignment horizontal="left" vertical="center" wrapText="1"/>
      <protection/>
    </xf>
    <xf numFmtId="0" fontId="26" fillId="2" borderId="1" xfId="0" applyFont="1" applyFill="1" applyBorder="1" applyAlignment="1">
      <alignment horizontal="left" vertical="center"/>
    </xf>
    <xf numFmtId="0" fontId="26" fillId="2" borderId="1" xfId="22" applyFont="1" applyFill="1" applyBorder="1" applyAlignment="1">
      <alignment horizontal="center" vertical="center" wrapText="1"/>
      <protection/>
    </xf>
    <xf numFmtId="3" fontId="26" fillId="2" borderId="1" xfId="0" applyNumberFormat="1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horizontal="center" vertical="center"/>
    </xf>
    <xf numFmtId="0" fontId="27" fillId="2" borderId="0" xfId="0" applyFont="1" applyFill="1"/>
    <xf numFmtId="4" fontId="26" fillId="2" borderId="1" xfId="0" applyNumberFormat="1" applyFont="1" applyFill="1" applyBorder="1" applyAlignment="1">
      <alignment horizontal="center" vertical="center"/>
    </xf>
    <xf numFmtId="0" fontId="16" fillId="2" borderId="8" xfId="22" applyFont="1" applyFill="1" applyBorder="1" applyAlignment="1">
      <alignment horizontal="left" vertical="center" wrapText="1"/>
      <protection/>
    </xf>
    <xf numFmtId="0" fontId="16" fillId="2" borderId="9" xfId="22" applyFont="1" applyFill="1" applyBorder="1" applyAlignment="1">
      <alignment horizontal="center" vertical="center" wrapText="1"/>
      <protection/>
    </xf>
    <xf numFmtId="0" fontId="10" fillId="4" borderId="6" xfId="0" applyFont="1" applyFill="1" applyBorder="1" applyAlignment="1">
      <alignment horizontal="left" vertical="center"/>
    </xf>
    <xf numFmtId="0" fontId="10" fillId="4" borderId="0" xfId="0" applyFont="1" applyFill="1" applyBorder="1" applyAlignment="1">
      <alignment horizontal="left" vertical="center"/>
    </xf>
    <xf numFmtId="0" fontId="10" fillId="4" borderId="19" xfId="0" applyFont="1" applyFill="1" applyBorder="1" applyAlignment="1">
      <alignment horizontal="left" vertical="center"/>
    </xf>
    <xf numFmtId="0" fontId="8" fillId="0" borderId="1" xfId="20" applyFont="1" applyFill="1" applyBorder="1" applyAlignment="1">
      <alignment horizontal="center" vertical="center" wrapText="1"/>
      <protection/>
    </xf>
    <xf numFmtId="0" fontId="10" fillId="0" borderId="20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9" fillId="0" borderId="0" xfId="20" applyFont="1" applyFill="1" applyBorder="1" applyAlignment="1">
      <alignment horizontal="right" vertical="center" wrapText="1"/>
      <protection/>
    </xf>
    <xf numFmtId="0" fontId="10" fillId="0" borderId="23" xfId="20" applyFont="1" applyFill="1" applyBorder="1" applyAlignment="1">
      <alignment horizontal="center" vertical="top" wrapText="1"/>
      <protection/>
    </xf>
    <xf numFmtId="0" fontId="8" fillId="0" borderId="1" xfId="20" applyFont="1" applyFill="1" applyBorder="1" applyAlignment="1">
      <alignment horizontal="center" vertical="center" textRotation="90" wrapText="1"/>
      <protection/>
    </xf>
    <xf numFmtId="0" fontId="8" fillId="0" borderId="1" xfId="20" applyFont="1" applyFill="1" applyBorder="1" applyAlignment="1">
      <alignment horizontal="center" vertical="center"/>
      <protection/>
    </xf>
    <xf numFmtId="0" fontId="8" fillId="0" borderId="1" xfId="20" applyFont="1" applyFill="1" applyBorder="1" applyAlignment="1">
      <alignment horizontal="center" vertical="center" textRotation="90"/>
      <protection/>
    </xf>
    <xf numFmtId="0" fontId="10" fillId="0" borderId="24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3" fontId="8" fillId="0" borderId="1" xfId="20" applyNumberFormat="1" applyFont="1" applyFill="1" applyBorder="1" applyAlignment="1">
      <alignment horizontal="center" vertical="center" textRotation="90" wrapText="1"/>
      <protection/>
    </xf>
    <xf numFmtId="0" fontId="15" fillId="0" borderId="0" xfId="20" applyFont="1" applyFill="1" applyBorder="1" applyAlignment="1">
      <alignment horizontal="right" vertical="center" wrapText="1"/>
      <protection/>
    </xf>
    <xf numFmtId="0" fontId="12" fillId="0" borderId="0" xfId="41" applyFont="1" applyFill="1" applyAlignment="1">
      <alignment horizontal="right" vertical="center" wrapText="1"/>
      <protection/>
    </xf>
    <xf numFmtId="0" fontId="13" fillId="0" borderId="23" xfId="41" applyFont="1" applyFill="1" applyBorder="1" applyAlignment="1">
      <alignment horizontal="center" vertical="center" wrapText="1"/>
      <protection/>
    </xf>
    <xf numFmtId="0" fontId="13" fillId="0" borderId="23" xfId="41" applyFont="1" applyFill="1" applyBorder="1" applyAlignment="1">
      <alignment horizontal="center" vertical="center" wrapText="1"/>
      <protection/>
    </xf>
    <xf numFmtId="0" fontId="12" fillId="0" borderId="1" xfId="41" applyFont="1" applyFill="1" applyBorder="1" applyAlignment="1">
      <alignment horizontal="center" vertical="center" textRotation="90" wrapText="1"/>
      <protection/>
    </xf>
    <xf numFmtId="0" fontId="12" fillId="0" borderId="1" xfId="41" applyFont="1" applyFill="1" applyBorder="1" applyAlignment="1">
      <alignment horizontal="left" vertical="center"/>
      <protection/>
    </xf>
    <xf numFmtId="0" fontId="12" fillId="0" borderId="1" xfId="41" applyFont="1" applyFill="1" applyBorder="1" applyAlignment="1">
      <alignment horizontal="center" vertical="center" wrapText="1"/>
      <protection/>
    </xf>
    <xf numFmtId="0" fontId="13" fillId="0" borderId="7" xfId="41" applyFont="1" applyFill="1" applyBorder="1" applyAlignment="1">
      <alignment horizontal="center" vertical="center"/>
      <protection/>
    </xf>
    <xf numFmtId="0" fontId="13" fillId="0" borderId="8" xfId="41" applyFont="1" applyFill="1" applyBorder="1" applyAlignment="1">
      <alignment horizontal="center" vertical="center"/>
      <protection/>
    </xf>
    <xf numFmtId="0" fontId="13" fillId="0" borderId="9" xfId="41" applyFont="1" applyFill="1" applyBorder="1" applyAlignment="1">
      <alignment horizontal="center" vertical="center"/>
      <protection/>
    </xf>
    <xf numFmtId="0" fontId="12" fillId="0" borderId="26" xfId="41" applyFont="1" applyFill="1" applyBorder="1" applyAlignment="1">
      <alignment horizontal="center" vertical="center" textRotation="90" wrapText="1"/>
      <protection/>
    </xf>
    <xf numFmtId="0" fontId="12" fillId="0" borderId="12" xfId="41" applyFont="1" applyFill="1" applyBorder="1" applyAlignment="1">
      <alignment horizontal="center" vertical="center" textRotation="90" wrapText="1"/>
      <protection/>
    </xf>
    <xf numFmtId="0" fontId="12" fillId="0" borderId="18" xfId="41" applyFont="1" applyFill="1" applyBorder="1" applyAlignment="1">
      <alignment horizontal="center" vertical="center" textRotation="90" wrapText="1"/>
      <protection/>
    </xf>
    <xf numFmtId="0" fontId="12" fillId="0" borderId="27" xfId="41" applyFont="1" applyFill="1" applyBorder="1" applyAlignment="1">
      <alignment horizontal="center" vertical="center" textRotation="90" wrapText="1"/>
      <protection/>
    </xf>
    <xf numFmtId="0" fontId="18" fillId="0" borderId="0" xfId="20" applyFont="1" applyFill="1" applyAlignment="1">
      <alignment horizontal="right" vertical="center" wrapText="1"/>
      <protection/>
    </xf>
    <xf numFmtId="0" fontId="3" fillId="0" borderId="23" xfId="20" applyFont="1" applyFill="1" applyBorder="1" applyAlignment="1">
      <alignment horizontal="center" vertical="center" wrapText="1"/>
      <protection/>
    </xf>
    <xf numFmtId="0" fontId="21" fillId="0" borderId="1" xfId="20" applyFont="1" applyFill="1" applyBorder="1" applyAlignment="1">
      <alignment horizontal="center" vertical="center" wrapText="1"/>
      <protection/>
    </xf>
    <xf numFmtId="0" fontId="18" fillId="0" borderId="1" xfId="20" applyFont="1" applyFill="1" applyBorder="1" applyAlignment="1">
      <alignment horizontal="center" vertical="center" wrapText="1"/>
      <protection/>
    </xf>
  </cellXfs>
  <cellStyles count="3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Excel Built-in Normal 2" xfId="21"/>
    <cellStyle name="Обычный 2 3" xfId="22"/>
    <cellStyle name="Excel Built-in Normal" xfId="23"/>
    <cellStyle name="TableStyleLight1" xfId="24"/>
    <cellStyle name="Обычный 2 2" xfId="25"/>
    <cellStyle name="Обычный 3" xfId="26"/>
    <cellStyle name="Обычный 3 2" xfId="27"/>
    <cellStyle name="Обычный 3 3" xfId="28"/>
    <cellStyle name="Обычный 4" xfId="29"/>
    <cellStyle name="Обычный 4 2" xfId="30"/>
    <cellStyle name="Обычный 4 3" xfId="31"/>
    <cellStyle name="Обычный 5" xfId="32"/>
    <cellStyle name="Обычный 6" xfId="33"/>
    <cellStyle name="Обычный 6 2" xfId="34"/>
    <cellStyle name="Обычный 6 3" xfId="35"/>
    <cellStyle name="Обычный 7" xfId="36"/>
    <cellStyle name="Обычный 7 2" xfId="37"/>
    <cellStyle name="Обычный 7 3" xfId="38"/>
    <cellStyle name="Обычный 8" xfId="39"/>
    <cellStyle name="Обычный 9" xfId="40"/>
    <cellStyle name="Обычный 2 4" xfId="41"/>
    <cellStyle name="Обычный 2 5" xfId="42"/>
    <cellStyle name="Обычный 2 4 2" xfId="43"/>
    <cellStyle name="Обычный 2 5 3" xfId="44"/>
    <cellStyle name="Обычный 2 8" xfId="45"/>
    <cellStyle name="Обычный 2 2 2" xfId="46"/>
    <cellStyle name="Обычный 2 4 2 3" xfId="47"/>
    <cellStyle name="Финансовый" xfId="48"/>
  </cellStyles>
  <dxfs count="269"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7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7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7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7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7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7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7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7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7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7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7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7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7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7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7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7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7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7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7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7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7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7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7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gradientFill degree="90">
          <stop position="0">
            <color theme="0"/>
          </stop>
          <stop position="1">
            <color theme="5" tint="0.5999900102615356"/>
          </stop>
        </gradientFill>
      </fill>
      <border/>
    </dxf>
    <dxf>
      <fill>
        <gradientFill degree="90">
          <stop position="0">
            <color theme="0"/>
          </stop>
          <stop position="1">
            <color theme="5" tint="0.5999900102615356"/>
          </stop>
        </gradientFill>
      </fill>
      <border/>
    </dxf>
    <dxf>
      <fill>
        <gradientFill degree="90">
          <stop position="0">
            <color theme="0"/>
          </stop>
          <stop position="1">
            <color theme="5" tint="0.5999900102615356"/>
          </stop>
        </gradientFill>
      </fill>
      <border/>
    </dxf>
    <dxf>
      <fill>
        <gradientFill degree="90">
          <stop position="0">
            <color theme="0"/>
          </stop>
          <stop position="1">
            <color theme="5" tint="0.5999900102615356"/>
          </stop>
        </gradientFill>
      </fill>
      <border/>
    </dxf>
    <dxf>
      <fill>
        <gradientFill degree="90">
          <stop position="0">
            <color theme="0"/>
          </stop>
          <stop position="1">
            <color theme="5" tint="0.5999900102615356"/>
          </stop>
        </gradient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5;&#1072;&#1103;%20&#1087;&#1072;&#1087;&#1082;&#1072;\&#1056;&#1077;&#1075;.%20&#1092;&#1086;&#1085;&#1076;\&#1055;&#1088;&#1086;&#1075;&#1088;&#1072;&#1084;&#1084;&#1072;%20&#1087;&#1086;%20&#1082;&#1072;&#1087;.%20&#1088;&#1077;&#1084;&#1086;&#1085;&#1090;&#1091;\&#1050;&#1088;&#1072;&#1090;&#1082;&#1086;&#1089;&#1088;&#1086;&#1095;&#1085;&#1099;&#1077;%20&#1087;&#1083;&#1072;&#1085;&#1099;\&#1057;&#1074;&#1077;&#1088;&#1082;&#1072;%20&#1082;&#1088;&#1072;&#1090;&#1082;&#1086;&#1089;&#1088;&#1086;&#1095;&#1085;&#1099;&#1093;%20&#1087;&#1083;&#1072;&#1085;&#1086;&#1074;%20&#1089;%20&#1088;&#1077;&#1075;%20&#1087;&#1088;&#1086;&#1075;&#1088;&#1072;&#1084;&#1084;&#1086;&#1081;%20(&#1090;&#1077;&#1082;&#1091;&#1097;&#1072;&#1103;%20&#1074;&#1077;&#1088;&#1089;&#1080;&#1103;).xlsb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5;&#1072;&#1103;%20&#1087;&#1072;&#1087;&#1082;&#1072;\&#1056;&#1077;&#1075;.%20&#1092;&#1086;&#1085;&#1076;\&#1055;&#1088;&#1086;&#1075;&#1088;&#1072;&#1084;&#1084;&#1072;%20&#1087;&#1086;%20&#1082;&#1072;&#1087;.%20&#1088;&#1077;&#1084;&#1086;&#1085;&#1090;&#1091;\&#1050;&#1088;&#1072;&#1090;&#1082;&#1086;&#1089;&#1088;&#1086;&#1095;&#1085;&#1099;&#1077;%20&#1087;&#1083;&#1072;&#1085;&#1099;\&#1057;&#1074;&#1077;&#1088;&#1082;&#1072;%20&#1082;&#1088;&#1072;&#1090;&#1082;&#1086;&#1089;&#1088;&#1086;&#1095;&#1085;&#1099;&#1093;%20&#1087;&#1083;&#1072;&#1085;&#1086;&#1074;%20&#1089;%20&#1088;&#1077;&#1075;%20&#1087;&#1088;&#1086;&#1075;&#1088;&#1072;&#1084;&#1084;&#1086;&#1081;%20(&#1090;&#1077;&#1082;&#1091;&#1097;&#1080;&#1081;).xlsb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5;&#1072;&#1103;%20&#1087;&#1072;&#1087;&#1082;&#1072;\&#1056;&#1077;&#1075;.%20&#1092;&#1086;&#1085;&#1076;\&#1055;&#1088;&#1086;&#1075;&#1088;&#1072;&#1084;&#1084;&#1072;%20&#1087;&#1086;%20&#1082;&#1072;&#1087;.%20&#1088;&#1077;&#1084;&#1086;&#1085;&#1090;&#1091;\&#1050;&#1088;&#1072;&#1090;&#1082;&#1086;&#1089;&#1088;&#1086;&#1095;&#1085;&#1099;&#1077;%20&#1087;&#1083;&#1072;&#1085;&#1099;\&#1057;&#1074;&#1077;&#1088;&#1082;&#1072;%20&#1082;&#1088;&#1072;&#1090;&#1082;&#1086;&#1089;&#1088;&#1086;&#1095;&#1085;&#1099;&#1093;%20&#1087;&#1083;&#1072;&#1085;&#1086;&#1074;%20&#1089;%20&#1088;&#1077;&#1075;%20&#1087;&#1088;&#1086;&#1075;&#1088;&#1072;&#1084;&#1084;&#1086;&#1081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еречень МКД 2014-2015"/>
      <sheetName val="виды ремонта 2014-2015"/>
      <sheetName val="Сверка 2014-2015"/>
      <sheetName val="перечень МКД 2015-2016"/>
      <sheetName val="виды ремонта 2015-2016"/>
      <sheetName val="Сверка 2015-2016"/>
      <sheetName val="перечень МКД 2016-2017"/>
      <sheetName val="виды ремонта 2016-2017"/>
      <sheetName val="Сверка 2016-2017"/>
      <sheetName val="перечень МКД 2018"/>
      <sheetName val="виды ремонта 2018"/>
      <sheetName val="Сверка 2018"/>
      <sheetName val="перечень МКД 2019"/>
      <sheetName val="виды ремонта 2019"/>
      <sheetName val="Сверка 2019"/>
      <sheetName val="Программа"/>
      <sheetName val="Удаленные дома"/>
      <sheetName val="Лист2"/>
      <sheetName val="2018 из КР 1.3"/>
      <sheetName val="перечень МКД 2020"/>
      <sheetName val="виды ремонта 2020"/>
      <sheetName val="Сверка 2020"/>
      <sheetName val="КР-1.3-20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еречень МКД 2014-2015"/>
      <sheetName val="виды ремонта 2014-2015"/>
      <sheetName val="Сверка 2014-2015"/>
      <sheetName val="перечень МКД 2015-2016"/>
      <sheetName val="виды ремонта 2015-2016"/>
      <sheetName val="Сверка 2015-2016"/>
      <sheetName val="перечень МКД 2016-2017"/>
      <sheetName val="виды ремонта 2016-2017"/>
      <sheetName val="Сверка 2016-2017"/>
      <sheetName val="перечень МКД 2018"/>
      <sheetName val="виды ремонта 2018"/>
      <sheetName val="Сверка 2018"/>
      <sheetName val="перечень МКД 2019"/>
      <sheetName val="виды ремонта 2019"/>
      <sheetName val="Сверка 2019"/>
      <sheetName val="перечень МКД 2020"/>
      <sheetName val="виды ремонта 2020"/>
      <sheetName val="Сверка 2020"/>
      <sheetName val="Программа"/>
      <sheetName val="Удаленные дома"/>
      <sheetName val="Лист2"/>
      <sheetName val="КР-1.3-2018"/>
      <sheetName val="Предельная стоимост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еречень МКД 2014-2015"/>
      <sheetName val="виды ремонта 2014-2015"/>
      <sheetName val="Сверка 2014-2015"/>
      <sheetName val="перечень МКД 2015-2016"/>
      <sheetName val="виды ремонта 2015-2016"/>
      <sheetName val="Сверка 2015-2016"/>
      <sheetName val="перечень МКД 2016-2017"/>
      <sheetName val="виды ремонта 2016-2017"/>
      <sheetName val="Сверка 2016-2017"/>
      <sheetName val="перечень МКД 2018"/>
      <sheetName val="виды ремонта 2018"/>
      <sheetName val="Сверка 2018"/>
      <sheetName val="перечень МКД 2019"/>
      <sheetName val="виды ремонта 2019"/>
      <sheetName val="Сверка 2019"/>
      <sheetName val="Программа"/>
      <sheetName val="Удаленные дома"/>
      <sheetName val="Лист2"/>
      <sheetName val="Лист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000396251678"/>
  </sheetPr>
  <dimension ref="A1:Y86"/>
  <sheetViews>
    <sheetView view="pageBreakPreview" zoomScale="85" zoomScaleSheetLayoutView="85" workbookViewId="0" topLeftCell="L1">
      <selection activeCell="R3" sqref="R3"/>
    </sheetView>
  </sheetViews>
  <sheetFormatPr defaultColWidth="9.140625" defaultRowHeight="15"/>
  <cols>
    <col min="1" max="1" width="5.00390625" style="2" customWidth="1"/>
    <col min="2" max="2" width="9.421875" style="11" customWidth="1"/>
    <col min="3" max="3" width="16.00390625" style="11" customWidth="1"/>
    <col min="4" max="4" width="14.140625" style="11" customWidth="1"/>
    <col min="5" max="5" width="18.8515625" style="11" customWidth="1"/>
    <col min="6" max="6" width="6.421875" style="3" customWidth="1"/>
    <col min="7" max="7" width="5.421875" style="3" customWidth="1"/>
    <col min="8" max="8" width="4.421875" style="9" customWidth="1"/>
    <col min="9" max="9" width="7.28125" style="3" customWidth="1"/>
    <col min="10" max="10" width="6.7109375" style="10" customWidth="1"/>
    <col min="11" max="11" width="17.8515625" style="12" customWidth="1"/>
    <col min="12" max="13" width="5.7109375" style="7" customWidth="1"/>
    <col min="14" max="14" width="13.421875" style="5" customWidth="1"/>
    <col min="15" max="15" width="14.57421875" style="5" customWidth="1"/>
    <col min="16" max="16" width="14.28125" style="5" customWidth="1"/>
    <col min="17" max="17" width="9.8515625" style="8" customWidth="1"/>
    <col min="18" max="18" width="17.8515625" style="5" customWidth="1"/>
    <col min="19" max="21" width="8.8515625" style="5" customWidth="1"/>
    <col min="22" max="22" width="17.7109375" style="5" customWidth="1"/>
    <col min="23" max="23" width="11.57421875" style="5" customWidth="1"/>
    <col min="24" max="24" width="10.28125" style="5" customWidth="1"/>
    <col min="25" max="25" width="9.421875" style="7" customWidth="1"/>
    <col min="26" max="31" width="9.140625" style="5" customWidth="1"/>
    <col min="32" max="32" width="16.140625" style="5" customWidth="1"/>
    <col min="33" max="16384" width="9.140625" style="5" customWidth="1"/>
  </cols>
  <sheetData>
    <row r="1" spans="7:25" ht="15.05" customHeight="1"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399"/>
      <c r="T1" s="399"/>
      <c r="U1" s="399"/>
      <c r="V1" s="399"/>
      <c r="W1" s="399"/>
      <c r="X1" s="399"/>
      <c r="Y1" s="399"/>
    </row>
    <row r="2" spans="7:25" ht="45.85" customHeight="1"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118"/>
      <c r="T2" s="118"/>
      <c r="U2" s="118"/>
      <c r="V2" s="399" t="s">
        <v>100</v>
      </c>
      <c r="W2" s="399"/>
      <c r="X2" s="399"/>
      <c r="Y2" s="399"/>
    </row>
    <row r="3" spans="7:25" ht="45.85" customHeight="1"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118"/>
      <c r="T3" s="118"/>
      <c r="U3" s="118"/>
      <c r="V3" s="408" t="s">
        <v>145</v>
      </c>
      <c r="W3" s="399"/>
      <c r="X3" s="399"/>
      <c r="Y3" s="399"/>
    </row>
    <row r="4" spans="7:25" ht="37.35" customHeight="1"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118"/>
      <c r="T4" s="118"/>
      <c r="U4" s="118"/>
      <c r="V4" s="118"/>
      <c r="W4" s="118"/>
      <c r="X4" s="118"/>
      <c r="Y4" s="118"/>
    </row>
    <row r="5" spans="1:25" ht="24.9" customHeight="1">
      <c r="A5" s="400" t="s">
        <v>125</v>
      </c>
      <c r="B5" s="400"/>
      <c r="C5" s="400"/>
      <c r="D5" s="400"/>
      <c r="E5" s="400"/>
      <c r="F5" s="400"/>
      <c r="G5" s="400"/>
      <c r="H5" s="400"/>
      <c r="I5" s="400"/>
      <c r="J5" s="400"/>
      <c r="K5" s="400"/>
      <c r="L5" s="400"/>
      <c r="M5" s="400"/>
      <c r="N5" s="400"/>
      <c r="O5" s="400"/>
      <c r="P5" s="400"/>
      <c r="Q5" s="400"/>
      <c r="R5" s="400"/>
      <c r="S5" s="400"/>
      <c r="T5" s="400"/>
      <c r="U5" s="400"/>
      <c r="V5" s="400"/>
      <c r="W5" s="400"/>
      <c r="X5" s="400"/>
      <c r="Y5" s="400"/>
    </row>
    <row r="6" spans="1:25" ht="30" customHeight="1">
      <c r="A6" s="395" t="s">
        <v>0</v>
      </c>
      <c r="B6" s="395" t="s">
        <v>1</v>
      </c>
      <c r="C6" s="395"/>
      <c r="D6" s="395"/>
      <c r="E6" s="395"/>
      <c r="F6" s="395"/>
      <c r="G6" s="395"/>
      <c r="H6" s="395"/>
      <c r="I6" s="402" t="s">
        <v>2</v>
      </c>
      <c r="J6" s="402"/>
      <c r="K6" s="401" t="s">
        <v>3</v>
      </c>
      <c r="L6" s="403" t="s">
        <v>4</v>
      </c>
      <c r="M6" s="403" t="s">
        <v>5</v>
      </c>
      <c r="N6" s="401" t="s">
        <v>6</v>
      </c>
      <c r="O6" s="395" t="s">
        <v>7</v>
      </c>
      <c r="P6" s="395"/>
      <c r="Q6" s="407" t="s">
        <v>8</v>
      </c>
      <c r="R6" s="395" t="s">
        <v>9</v>
      </c>
      <c r="S6" s="395"/>
      <c r="T6" s="395"/>
      <c r="U6" s="395"/>
      <c r="V6" s="395"/>
      <c r="W6" s="401" t="s">
        <v>10</v>
      </c>
      <c r="X6" s="401" t="s">
        <v>11</v>
      </c>
      <c r="Y6" s="401" t="s">
        <v>12</v>
      </c>
    </row>
    <row r="7" spans="1:25" ht="15.05" customHeight="1">
      <c r="A7" s="395"/>
      <c r="B7" s="401" t="s">
        <v>13</v>
      </c>
      <c r="C7" s="401" t="s">
        <v>14</v>
      </c>
      <c r="D7" s="401" t="s">
        <v>15</v>
      </c>
      <c r="E7" s="401" t="s">
        <v>16</v>
      </c>
      <c r="F7" s="401" t="s">
        <v>17</v>
      </c>
      <c r="G7" s="401" t="s">
        <v>18</v>
      </c>
      <c r="H7" s="401" t="s">
        <v>19</v>
      </c>
      <c r="I7" s="401" t="s">
        <v>20</v>
      </c>
      <c r="J7" s="401" t="s">
        <v>21</v>
      </c>
      <c r="K7" s="401"/>
      <c r="L7" s="403"/>
      <c r="M7" s="403"/>
      <c r="N7" s="401"/>
      <c r="O7" s="401" t="s">
        <v>22</v>
      </c>
      <c r="P7" s="401" t="s">
        <v>23</v>
      </c>
      <c r="Q7" s="407"/>
      <c r="R7" s="401" t="s">
        <v>22</v>
      </c>
      <c r="S7" s="395" t="s">
        <v>24</v>
      </c>
      <c r="T7" s="395"/>
      <c r="U7" s="395"/>
      <c r="V7" s="395"/>
      <c r="W7" s="401"/>
      <c r="X7" s="401"/>
      <c r="Y7" s="401"/>
    </row>
    <row r="8" spans="1:25" ht="137.3" customHeight="1">
      <c r="A8" s="395"/>
      <c r="B8" s="401"/>
      <c r="C8" s="401"/>
      <c r="D8" s="401"/>
      <c r="E8" s="401"/>
      <c r="F8" s="401"/>
      <c r="G8" s="401"/>
      <c r="H8" s="401"/>
      <c r="I8" s="401"/>
      <c r="J8" s="401"/>
      <c r="K8" s="401"/>
      <c r="L8" s="403"/>
      <c r="M8" s="403"/>
      <c r="N8" s="401"/>
      <c r="O8" s="401"/>
      <c r="P8" s="401"/>
      <c r="Q8" s="407"/>
      <c r="R8" s="401"/>
      <c r="S8" s="119" t="s">
        <v>25</v>
      </c>
      <c r="T8" s="119" t="s">
        <v>26</v>
      </c>
      <c r="U8" s="119" t="s">
        <v>27</v>
      </c>
      <c r="V8" s="119" t="s">
        <v>28</v>
      </c>
      <c r="W8" s="401"/>
      <c r="X8" s="401"/>
      <c r="Y8" s="401"/>
    </row>
    <row r="9" spans="1:25" ht="15.75" customHeight="1">
      <c r="A9" s="395"/>
      <c r="B9" s="401"/>
      <c r="C9" s="401"/>
      <c r="D9" s="401"/>
      <c r="E9" s="401"/>
      <c r="F9" s="401"/>
      <c r="G9" s="401"/>
      <c r="H9" s="401"/>
      <c r="I9" s="401"/>
      <c r="J9" s="401"/>
      <c r="K9" s="401"/>
      <c r="L9" s="403"/>
      <c r="M9" s="403"/>
      <c r="N9" s="120" t="s">
        <v>29</v>
      </c>
      <c r="O9" s="120" t="s">
        <v>29</v>
      </c>
      <c r="P9" s="120" t="s">
        <v>29</v>
      </c>
      <c r="Q9" s="1" t="s">
        <v>30</v>
      </c>
      <c r="R9" s="120" t="s">
        <v>31</v>
      </c>
      <c r="S9" s="120" t="s">
        <v>31</v>
      </c>
      <c r="T9" s="120" t="s">
        <v>31</v>
      </c>
      <c r="U9" s="120" t="s">
        <v>31</v>
      </c>
      <c r="V9" s="120" t="s">
        <v>31</v>
      </c>
      <c r="W9" s="120" t="s">
        <v>32</v>
      </c>
      <c r="X9" s="120" t="s">
        <v>32</v>
      </c>
      <c r="Y9" s="401"/>
    </row>
    <row r="10" spans="1:25" ht="15">
      <c r="A10" s="121">
        <v>1</v>
      </c>
      <c r="B10" s="120">
        <v>2</v>
      </c>
      <c r="C10" s="120">
        <v>3</v>
      </c>
      <c r="D10" s="120">
        <v>4</v>
      </c>
      <c r="E10" s="120">
        <v>5</v>
      </c>
      <c r="F10" s="121">
        <v>6</v>
      </c>
      <c r="G10" s="121">
        <v>7</v>
      </c>
      <c r="H10" s="121">
        <v>8</v>
      </c>
      <c r="I10" s="121">
        <v>9</v>
      </c>
      <c r="J10" s="121">
        <v>10</v>
      </c>
      <c r="K10" s="120">
        <v>11</v>
      </c>
      <c r="L10" s="121">
        <v>12</v>
      </c>
      <c r="M10" s="121">
        <v>13</v>
      </c>
      <c r="N10" s="121">
        <v>14</v>
      </c>
      <c r="O10" s="121">
        <v>15</v>
      </c>
      <c r="P10" s="121">
        <v>16</v>
      </c>
      <c r="Q10" s="6">
        <v>17</v>
      </c>
      <c r="R10" s="121">
        <v>18</v>
      </c>
      <c r="S10" s="121">
        <v>19</v>
      </c>
      <c r="T10" s="121">
        <v>20</v>
      </c>
      <c r="U10" s="121">
        <v>21</v>
      </c>
      <c r="V10" s="121">
        <v>22</v>
      </c>
      <c r="W10" s="121">
        <v>23</v>
      </c>
      <c r="X10" s="121">
        <v>24</v>
      </c>
      <c r="Y10" s="121">
        <v>25</v>
      </c>
    </row>
    <row r="11" spans="1:25" s="165" customFormat="1" ht="19.65" customHeight="1">
      <c r="A11" s="161" t="s">
        <v>106</v>
      </c>
      <c r="B11" s="162"/>
      <c r="C11" s="162"/>
      <c r="D11" s="162"/>
      <c r="E11" s="162"/>
      <c r="F11" s="163"/>
      <c r="G11" s="163"/>
      <c r="H11" s="163"/>
      <c r="I11" s="163"/>
      <c r="J11" s="163"/>
      <c r="K11" s="162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4"/>
    </row>
    <row r="12" spans="1:25" s="137" customFormat="1" ht="19" customHeight="1">
      <c r="A12" s="130">
        <v>1</v>
      </c>
      <c r="B12" s="131" t="s">
        <v>70</v>
      </c>
      <c r="C12" s="131" t="s">
        <v>71</v>
      </c>
      <c r="D12" s="14" t="s">
        <v>78</v>
      </c>
      <c r="E12" s="44" t="s">
        <v>79</v>
      </c>
      <c r="F12" s="45">
        <v>10</v>
      </c>
      <c r="G12" s="130"/>
      <c r="H12" s="130"/>
      <c r="I12" s="132">
        <v>1989</v>
      </c>
      <c r="J12" s="132"/>
      <c r="K12" s="132" t="s">
        <v>77</v>
      </c>
      <c r="L12" s="132">
        <v>9</v>
      </c>
      <c r="M12" s="132">
        <v>3</v>
      </c>
      <c r="N12" s="133">
        <v>7321.5</v>
      </c>
      <c r="O12" s="133">
        <v>5669.6</v>
      </c>
      <c r="P12" s="133">
        <v>5296.8</v>
      </c>
      <c r="Q12" s="134">
        <v>214</v>
      </c>
      <c r="R12" s="133">
        <f aca="true" t="shared" si="0" ref="R12:R14">S12+T12+U12+V12</f>
        <v>5905018.23</v>
      </c>
      <c r="S12" s="133">
        <v>0</v>
      </c>
      <c r="T12" s="133">
        <v>0</v>
      </c>
      <c r="U12" s="133">
        <v>0</v>
      </c>
      <c r="V12" s="133">
        <v>5905018.23</v>
      </c>
      <c r="W12" s="133">
        <f aca="true" t="shared" si="1" ref="W12:W22">R12/O12</f>
        <v>1041.5228993227036</v>
      </c>
      <c r="X12" s="135">
        <v>11424</v>
      </c>
      <c r="Y12" s="136" t="s">
        <v>127</v>
      </c>
    </row>
    <row r="13" spans="1:25" s="137" customFormat="1" ht="19" customHeight="1">
      <c r="A13" s="130">
        <v>2</v>
      </c>
      <c r="B13" s="131" t="s">
        <v>70</v>
      </c>
      <c r="C13" s="131" t="s">
        <v>71</v>
      </c>
      <c r="D13" s="14" t="s">
        <v>78</v>
      </c>
      <c r="E13" s="44" t="s">
        <v>81</v>
      </c>
      <c r="F13" s="45">
        <v>19</v>
      </c>
      <c r="G13" s="130"/>
      <c r="H13" s="130"/>
      <c r="I13" s="138">
        <v>1994</v>
      </c>
      <c r="J13" s="138"/>
      <c r="K13" s="139" t="s">
        <v>77</v>
      </c>
      <c r="L13" s="140">
        <v>9</v>
      </c>
      <c r="M13" s="140">
        <v>6</v>
      </c>
      <c r="N13" s="141">
        <v>16454.5</v>
      </c>
      <c r="O13" s="141">
        <v>12636.6</v>
      </c>
      <c r="P13" s="141">
        <v>12038</v>
      </c>
      <c r="Q13" s="142">
        <v>312</v>
      </c>
      <c r="R13" s="133">
        <f t="shared" si="0"/>
        <v>11810036.46</v>
      </c>
      <c r="S13" s="133">
        <v>0</v>
      </c>
      <c r="T13" s="133">
        <v>0</v>
      </c>
      <c r="U13" s="133">
        <v>0</v>
      </c>
      <c r="V13" s="133">
        <v>11810036.46</v>
      </c>
      <c r="W13" s="133">
        <f t="shared" si="1"/>
        <v>934.5897203361665</v>
      </c>
      <c r="X13" s="135">
        <v>11424</v>
      </c>
      <c r="Y13" s="136" t="s">
        <v>127</v>
      </c>
    </row>
    <row r="14" spans="1:25" s="137" customFormat="1" ht="19" customHeight="1">
      <c r="A14" s="130">
        <v>3</v>
      </c>
      <c r="B14" s="131" t="s">
        <v>70</v>
      </c>
      <c r="C14" s="131" t="s">
        <v>71</v>
      </c>
      <c r="D14" s="14" t="s">
        <v>78</v>
      </c>
      <c r="E14" s="44" t="s">
        <v>82</v>
      </c>
      <c r="F14" s="45">
        <v>16</v>
      </c>
      <c r="G14" s="130"/>
      <c r="H14" s="130"/>
      <c r="I14" s="132">
        <v>1994</v>
      </c>
      <c r="J14" s="132"/>
      <c r="K14" s="132" t="s">
        <v>74</v>
      </c>
      <c r="L14" s="132">
        <v>14</v>
      </c>
      <c r="M14" s="132">
        <v>1</v>
      </c>
      <c r="N14" s="133">
        <v>5332.1</v>
      </c>
      <c r="O14" s="133">
        <v>4335.6</v>
      </c>
      <c r="P14" s="133">
        <v>4335.6</v>
      </c>
      <c r="Q14" s="134">
        <v>306</v>
      </c>
      <c r="R14" s="133">
        <f t="shared" si="0"/>
        <v>3936678.82</v>
      </c>
      <c r="S14" s="133">
        <v>0</v>
      </c>
      <c r="T14" s="133">
        <v>0</v>
      </c>
      <c r="U14" s="133">
        <v>0</v>
      </c>
      <c r="V14" s="133">
        <v>3936678.82</v>
      </c>
      <c r="W14" s="133">
        <f t="shared" si="1"/>
        <v>907.989394778116</v>
      </c>
      <c r="X14" s="135">
        <v>11424</v>
      </c>
      <c r="Y14" s="136" t="s">
        <v>127</v>
      </c>
    </row>
    <row r="15" spans="1:25" s="137" customFormat="1" ht="19" customHeight="1">
      <c r="A15" s="130">
        <v>4</v>
      </c>
      <c r="B15" s="131" t="s">
        <v>70</v>
      </c>
      <c r="C15" s="131" t="s">
        <v>71</v>
      </c>
      <c r="D15" s="14" t="s">
        <v>78</v>
      </c>
      <c r="E15" s="44" t="s">
        <v>82</v>
      </c>
      <c r="F15" s="45">
        <v>44</v>
      </c>
      <c r="G15" s="130"/>
      <c r="H15" s="130"/>
      <c r="I15" s="132">
        <v>1993</v>
      </c>
      <c r="J15" s="132"/>
      <c r="K15" s="46" t="s">
        <v>77</v>
      </c>
      <c r="L15" s="46">
        <v>9</v>
      </c>
      <c r="M15" s="132">
        <v>4</v>
      </c>
      <c r="N15" s="133">
        <v>8967.6</v>
      </c>
      <c r="O15" s="133">
        <v>7859.2</v>
      </c>
      <c r="P15" s="148">
        <v>7629.8</v>
      </c>
      <c r="Q15" s="132">
        <v>307</v>
      </c>
      <c r="R15" s="133">
        <v>7873357.64</v>
      </c>
      <c r="S15" s="133">
        <v>0</v>
      </c>
      <c r="T15" s="133">
        <v>0</v>
      </c>
      <c r="U15" s="133">
        <v>0</v>
      </c>
      <c r="V15" s="133">
        <v>787</v>
      </c>
      <c r="W15" s="133">
        <f t="shared" si="1"/>
        <v>1001.8014098127036</v>
      </c>
      <c r="X15" s="135">
        <v>11424</v>
      </c>
      <c r="Y15" s="136" t="s">
        <v>127</v>
      </c>
    </row>
    <row r="16" spans="1:25" s="144" customFormat="1" ht="19" customHeight="1">
      <c r="A16" s="130">
        <v>5</v>
      </c>
      <c r="B16" s="131" t="s">
        <v>70</v>
      </c>
      <c r="C16" s="131" t="s">
        <v>71</v>
      </c>
      <c r="D16" s="14" t="s">
        <v>78</v>
      </c>
      <c r="E16" s="131" t="s">
        <v>85</v>
      </c>
      <c r="F16" s="130">
        <v>15</v>
      </c>
      <c r="G16" s="130"/>
      <c r="H16" s="130"/>
      <c r="I16" s="132">
        <v>1982</v>
      </c>
      <c r="J16" s="132"/>
      <c r="K16" s="143" t="s">
        <v>77</v>
      </c>
      <c r="L16" s="132">
        <v>9</v>
      </c>
      <c r="M16" s="132">
        <v>3</v>
      </c>
      <c r="N16" s="133">
        <v>6670</v>
      </c>
      <c r="O16" s="133">
        <v>5709.2</v>
      </c>
      <c r="P16" s="133">
        <v>5316</v>
      </c>
      <c r="Q16" s="134">
        <v>251</v>
      </c>
      <c r="R16" s="133">
        <v>5905018.23</v>
      </c>
      <c r="S16" s="133">
        <v>0</v>
      </c>
      <c r="T16" s="133">
        <v>0</v>
      </c>
      <c r="U16" s="133">
        <v>0</v>
      </c>
      <c r="V16" s="133">
        <v>6133453.08</v>
      </c>
      <c r="W16" s="133">
        <f t="shared" si="1"/>
        <v>1034.2987161073356</v>
      </c>
      <c r="X16" s="135">
        <v>11424</v>
      </c>
      <c r="Y16" s="136" t="s">
        <v>127</v>
      </c>
    </row>
    <row r="17" spans="1:25" s="137" customFormat="1" ht="19" customHeight="1">
      <c r="A17" s="130">
        <v>6</v>
      </c>
      <c r="B17" s="131" t="s">
        <v>70</v>
      </c>
      <c r="C17" s="131" t="s">
        <v>71</v>
      </c>
      <c r="D17" s="14" t="s">
        <v>72</v>
      </c>
      <c r="E17" s="44" t="s">
        <v>73</v>
      </c>
      <c r="F17" s="45">
        <v>168</v>
      </c>
      <c r="G17" s="130"/>
      <c r="H17" s="130"/>
      <c r="I17" s="132">
        <v>1984</v>
      </c>
      <c r="J17" s="132"/>
      <c r="K17" s="132" t="s">
        <v>77</v>
      </c>
      <c r="L17" s="132">
        <v>9</v>
      </c>
      <c r="M17" s="132">
        <v>3</v>
      </c>
      <c r="N17" s="133">
        <v>7181.9</v>
      </c>
      <c r="O17" s="133">
        <f>P17-232.5</f>
        <v>6099.6</v>
      </c>
      <c r="P17" s="133">
        <v>6332.1</v>
      </c>
      <c r="Q17" s="134">
        <v>108</v>
      </c>
      <c r="R17" s="133">
        <v>5905018.23</v>
      </c>
      <c r="S17" s="133">
        <v>0</v>
      </c>
      <c r="T17" s="133">
        <v>0</v>
      </c>
      <c r="U17" s="133">
        <v>0</v>
      </c>
      <c r="V17" s="133">
        <v>6133453.08</v>
      </c>
      <c r="W17" s="133">
        <f t="shared" si="1"/>
        <v>968.0992573283494</v>
      </c>
      <c r="X17" s="135">
        <v>11424</v>
      </c>
      <c r="Y17" s="136" t="s">
        <v>127</v>
      </c>
    </row>
    <row r="18" spans="1:25" s="137" customFormat="1" ht="19" customHeight="1">
      <c r="A18" s="130">
        <v>7</v>
      </c>
      <c r="B18" s="131" t="s">
        <v>70</v>
      </c>
      <c r="C18" s="131" t="s">
        <v>71</v>
      </c>
      <c r="D18" s="14" t="s">
        <v>72</v>
      </c>
      <c r="E18" s="44" t="s">
        <v>73</v>
      </c>
      <c r="F18" s="45">
        <v>130</v>
      </c>
      <c r="G18" s="130"/>
      <c r="H18" s="130"/>
      <c r="I18" s="132">
        <v>1990</v>
      </c>
      <c r="J18" s="132"/>
      <c r="K18" s="46" t="s">
        <v>74</v>
      </c>
      <c r="L18" s="46">
        <v>12</v>
      </c>
      <c r="M18" s="132">
        <v>1</v>
      </c>
      <c r="N18" s="133">
        <v>4917.5</v>
      </c>
      <c r="O18" s="133">
        <v>4015.5</v>
      </c>
      <c r="P18" s="148">
        <v>3957.9</v>
      </c>
      <c r="Q18" s="132">
        <v>177</v>
      </c>
      <c r="R18" s="133">
        <v>3936678.82</v>
      </c>
      <c r="S18" s="133">
        <v>0</v>
      </c>
      <c r="T18" s="133">
        <v>0</v>
      </c>
      <c r="U18" s="133">
        <v>0</v>
      </c>
      <c r="V18" s="133">
        <v>4165113.67</v>
      </c>
      <c r="W18" s="133">
        <f t="shared" si="1"/>
        <v>980.3707682729423</v>
      </c>
      <c r="X18" s="135">
        <v>11424</v>
      </c>
      <c r="Y18" s="136" t="s">
        <v>127</v>
      </c>
    </row>
    <row r="19" spans="1:25" s="137" customFormat="1" ht="19" customHeight="1">
      <c r="A19" s="130">
        <v>8</v>
      </c>
      <c r="B19" s="131" t="s">
        <v>70</v>
      </c>
      <c r="C19" s="131" t="s">
        <v>71</v>
      </c>
      <c r="D19" s="14" t="s">
        <v>72</v>
      </c>
      <c r="E19" s="44" t="s">
        <v>76</v>
      </c>
      <c r="F19" s="45">
        <v>57</v>
      </c>
      <c r="G19" s="130"/>
      <c r="H19" s="130"/>
      <c r="I19" s="132">
        <v>1994</v>
      </c>
      <c r="J19" s="132"/>
      <c r="K19" s="46" t="s">
        <v>77</v>
      </c>
      <c r="L19" s="46">
        <v>9</v>
      </c>
      <c r="M19" s="132">
        <v>2</v>
      </c>
      <c r="N19" s="133">
        <v>4745.3</v>
      </c>
      <c r="O19" s="133">
        <v>4112.9</v>
      </c>
      <c r="P19" s="148">
        <v>4062.3</v>
      </c>
      <c r="Q19" s="132">
        <v>211</v>
      </c>
      <c r="R19" s="133">
        <v>3936678.82</v>
      </c>
      <c r="S19" s="133">
        <v>0</v>
      </c>
      <c r="T19" s="133">
        <v>0</v>
      </c>
      <c r="U19" s="133">
        <v>0</v>
      </c>
      <c r="V19" s="133">
        <v>4165113.67</v>
      </c>
      <c r="W19" s="133">
        <f t="shared" si="1"/>
        <v>957.1540324345353</v>
      </c>
      <c r="X19" s="135">
        <v>11424</v>
      </c>
      <c r="Y19" s="136" t="s">
        <v>127</v>
      </c>
    </row>
    <row r="20" spans="1:25" s="137" customFormat="1" ht="19" customHeight="1">
      <c r="A20" s="130">
        <v>9</v>
      </c>
      <c r="B20" s="131" t="s">
        <v>70</v>
      </c>
      <c r="C20" s="131" t="s">
        <v>71</v>
      </c>
      <c r="D20" s="14" t="s">
        <v>80</v>
      </c>
      <c r="E20" s="46" t="s">
        <v>91</v>
      </c>
      <c r="F20" s="45">
        <v>7</v>
      </c>
      <c r="G20" s="130"/>
      <c r="H20" s="130"/>
      <c r="I20" s="132">
        <v>1989</v>
      </c>
      <c r="J20" s="132"/>
      <c r="K20" s="132" t="s">
        <v>74</v>
      </c>
      <c r="L20" s="132">
        <v>12</v>
      </c>
      <c r="M20" s="132">
        <v>2</v>
      </c>
      <c r="N20" s="133">
        <v>7579.1</v>
      </c>
      <c r="O20" s="133">
        <v>5569.3</v>
      </c>
      <c r="P20" s="133">
        <v>5569.3</v>
      </c>
      <c r="Q20" s="134">
        <v>145</v>
      </c>
      <c r="R20" s="133">
        <v>7873357.64</v>
      </c>
      <c r="S20" s="133">
        <v>0</v>
      </c>
      <c r="T20" s="133">
        <v>0</v>
      </c>
      <c r="U20" s="133">
        <v>0</v>
      </c>
      <c r="V20" s="133">
        <v>8101792.49</v>
      </c>
      <c r="W20" s="133">
        <f t="shared" si="1"/>
        <v>1413.7068644174312</v>
      </c>
      <c r="X20" s="135">
        <v>11424</v>
      </c>
      <c r="Y20" s="136" t="s">
        <v>127</v>
      </c>
    </row>
    <row r="21" spans="1:25" s="137" customFormat="1" ht="19" customHeight="1">
      <c r="A21" s="130">
        <v>10</v>
      </c>
      <c r="B21" s="131" t="s">
        <v>70</v>
      </c>
      <c r="C21" s="132" t="s">
        <v>71</v>
      </c>
      <c r="D21" s="14" t="s">
        <v>80</v>
      </c>
      <c r="E21" s="46" t="s">
        <v>91</v>
      </c>
      <c r="F21" s="145" t="s">
        <v>96</v>
      </c>
      <c r="G21" s="130"/>
      <c r="H21" s="130"/>
      <c r="I21" s="132">
        <v>1991</v>
      </c>
      <c r="J21" s="132"/>
      <c r="K21" s="132" t="s">
        <v>74</v>
      </c>
      <c r="L21" s="132">
        <v>12</v>
      </c>
      <c r="M21" s="132">
        <v>2</v>
      </c>
      <c r="N21" s="133">
        <v>7950</v>
      </c>
      <c r="O21" s="133">
        <v>5063.9</v>
      </c>
      <c r="P21" s="133">
        <v>5003.4</v>
      </c>
      <c r="Q21" s="134">
        <v>143</v>
      </c>
      <c r="R21" s="133">
        <v>7873357.64</v>
      </c>
      <c r="S21" s="133">
        <v>0</v>
      </c>
      <c r="T21" s="133">
        <v>0</v>
      </c>
      <c r="U21" s="133">
        <v>0</v>
      </c>
      <c r="V21" s="133">
        <v>8101792.49</v>
      </c>
      <c r="W21" s="133">
        <f t="shared" si="1"/>
        <v>1554.8011690594205</v>
      </c>
      <c r="X21" s="135">
        <v>11424</v>
      </c>
      <c r="Y21" s="136" t="s">
        <v>127</v>
      </c>
    </row>
    <row r="22" spans="1:25" s="137" customFormat="1" ht="19" customHeight="1">
      <c r="A22" s="130">
        <v>11</v>
      </c>
      <c r="B22" s="131" t="s">
        <v>70</v>
      </c>
      <c r="C22" s="131" t="s">
        <v>71</v>
      </c>
      <c r="D22" s="14" t="s">
        <v>78</v>
      </c>
      <c r="E22" s="46" t="s">
        <v>102</v>
      </c>
      <c r="F22" s="45">
        <v>1</v>
      </c>
      <c r="G22" s="130"/>
      <c r="H22" s="130"/>
      <c r="I22" s="132">
        <v>1980</v>
      </c>
      <c r="J22" s="132"/>
      <c r="K22" s="132" t="s">
        <v>75</v>
      </c>
      <c r="L22" s="132">
        <v>9</v>
      </c>
      <c r="M22" s="132">
        <v>5</v>
      </c>
      <c r="N22" s="133">
        <v>11253.1</v>
      </c>
      <c r="O22" s="133">
        <v>9682.8</v>
      </c>
      <c r="P22" s="133">
        <v>9147.2</v>
      </c>
      <c r="Q22" s="134">
        <v>470</v>
      </c>
      <c r="R22" s="133">
        <v>1968339.41</v>
      </c>
      <c r="S22" s="133">
        <v>0</v>
      </c>
      <c r="T22" s="133">
        <v>0</v>
      </c>
      <c r="U22" s="133">
        <v>0</v>
      </c>
      <c r="V22" s="133">
        <v>2196774.26</v>
      </c>
      <c r="W22" s="133">
        <f t="shared" si="1"/>
        <v>203.28204754822985</v>
      </c>
      <c r="X22" s="135">
        <v>11424</v>
      </c>
      <c r="Y22" s="136" t="s">
        <v>127</v>
      </c>
    </row>
    <row r="23" spans="1:25" s="146" customFormat="1" ht="16.85" customHeight="1">
      <c r="A23" s="130">
        <v>12</v>
      </c>
      <c r="B23" s="131" t="s">
        <v>70</v>
      </c>
      <c r="C23" s="131" t="s">
        <v>71</v>
      </c>
      <c r="D23" s="14" t="s">
        <v>72</v>
      </c>
      <c r="E23" s="132" t="s">
        <v>76</v>
      </c>
      <c r="F23" s="208">
        <v>18</v>
      </c>
      <c r="G23" s="138"/>
      <c r="H23" s="138"/>
      <c r="I23" s="138">
        <v>1979</v>
      </c>
      <c r="J23" s="138"/>
      <c r="K23" s="209" t="s">
        <v>74</v>
      </c>
      <c r="L23" s="153">
        <v>9</v>
      </c>
      <c r="M23" s="153">
        <v>4</v>
      </c>
      <c r="N23" s="141">
        <v>7963</v>
      </c>
      <c r="O23" s="141">
        <v>7963</v>
      </c>
      <c r="P23" s="141">
        <v>7548</v>
      </c>
      <c r="Q23" s="154">
        <v>373</v>
      </c>
      <c r="R23" s="133">
        <v>7873357.64</v>
      </c>
      <c r="S23" s="133">
        <v>0</v>
      </c>
      <c r="T23" s="133">
        <v>0</v>
      </c>
      <c r="U23" s="133">
        <v>0</v>
      </c>
      <c r="V23" s="141">
        <v>8101792.49</v>
      </c>
      <c r="W23" s="141">
        <f aca="true" t="shared" si="2" ref="W23">V23/O23</f>
        <v>1017.4296734898908</v>
      </c>
      <c r="X23" s="178">
        <v>11424</v>
      </c>
      <c r="Y23" s="136" t="s">
        <v>127</v>
      </c>
    </row>
    <row r="24" spans="1:25" s="380" customFormat="1" ht="17.7" customHeight="1">
      <c r="A24" s="45">
        <v>13</v>
      </c>
      <c r="B24" s="372" t="s">
        <v>70</v>
      </c>
      <c r="C24" s="372" t="s">
        <v>71</v>
      </c>
      <c r="D24" s="373" t="s">
        <v>78</v>
      </c>
      <c r="E24" s="44" t="s">
        <v>83</v>
      </c>
      <c r="F24" s="45">
        <v>1</v>
      </c>
      <c r="G24" s="374"/>
      <c r="H24" s="374"/>
      <c r="I24" s="375">
        <v>1939</v>
      </c>
      <c r="J24" s="375">
        <v>2018</v>
      </c>
      <c r="K24" s="375" t="s">
        <v>74</v>
      </c>
      <c r="L24" s="375">
        <v>2</v>
      </c>
      <c r="M24" s="375">
        <v>2</v>
      </c>
      <c r="N24" s="376">
        <v>517.4</v>
      </c>
      <c r="O24" s="376">
        <v>445.2</v>
      </c>
      <c r="P24" s="376">
        <v>223.8</v>
      </c>
      <c r="Q24" s="377">
        <v>35</v>
      </c>
      <c r="R24" s="376">
        <f>S24+T24+U24+V24</f>
        <v>2779355.6</v>
      </c>
      <c r="S24" s="376">
        <v>0</v>
      </c>
      <c r="T24" s="376">
        <v>0</v>
      </c>
      <c r="U24" s="376">
        <v>0</v>
      </c>
      <c r="V24" s="376">
        <v>2779355.6</v>
      </c>
      <c r="W24" s="376">
        <f>R24/O24</f>
        <v>6242.93710691824</v>
      </c>
      <c r="X24" s="378">
        <v>11424</v>
      </c>
      <c r="Y24" s="379" t="s">
        <v>127</v>
      </c>
    </row>
    <row r="25" spans="1:25" s="137" customFormat="1" ht="19" customHeight="1">
      <c r="A25" s="130">
        <v>14</v>
      </c>
      <c r="B25" s="131" t="s">
        <v>70</v>
      </c>
      <c r="C25" s="132" t="s">
        <v>71</v>
      </c>
      <c r="D25" s="14" t="s">
        <v>78</v>
      </c>
      <c r="E25" s="46" t="s">
        <v>95</v>
      </c>
      <c r="F25" s="45">
        <v>4</v>
      </c>
      <c r="G25" s="130"/>
      <c r="H25" s="130"/>
      <c r="I25" s="132">
        <v>1959</v>
      </c>
      <c r="J25" s="132"/>
      <c r="K25" s="132" t="s">
        <v>128</v>
      </c>
      <c r="L25" s="132">
        <v>2</v>
      </c>
      <c r="M25" s="132">
        <v>1</v>
      </c>
      <c r="N25" s="133">
        <v>436.5</v>
      </c>
      <c r="O25" s="133">
        <v>390.7</v>
      </c>
      <c r="P25" s="133">
        <v>345.5</v>
      </c>
      <c r="Q25" s="134">
        <v>22</v>
      </c>
      <c r="R25" s="133">
        <v>2034750.97</v>
      </c>
      <c r="S25" s="133">
        <v>0</v>
      </c>
      <c r="T25" s="133">
        <v>0</v>
      </c>
      <c r="U25" s="133">
        <v>0</v>
      </c>
      <c r="V25" s="133">
        <v>2206904.77</v>
      </c>
      <c r="W25" s="133">
        <f aca="true" t="shared" si="3" ref="W25:W26">R25/O25</f>
        <v>5207.962554389557</v>
      </c>
      <c r="X25" s="135">
        <v>11424</v>
      </c>
      <c r="Y25" s="136" t="s">
        <v>127</v>
      </c>
    </row>
    <row r="26" spans="1:25" s="137" customFormat="1" ht="19" customHeight="1">
      <c r="A26" s="130">
        <v>15</v>
      </c>
      <c r="B26" s="131" t="s">
        <v>70</v>
      </c>
      <c r="C26" s="132" t="s">
        <v>71</v>
      </c>
      <c r="D26" s="14" t="s">
        <v>78</v>
      </c>
      <c r="E26" s="46" t="s">
        <v>95</v>
      </c>
      <c r="F26" s="45">
        <v>5</v>
      </c>
      <c r="G26" s="130"/>
      <c r="H26" s="130"/>
      <c r="I26" s="132">
        <v>1960</v>
      </c>
      <c r="J26" s="132"/>
      <c r="K26" s="132" t="s">
        <v>128</v>
      </c>
      <c r="L26" s="132">
        <v>2</v>
      </c>
      <c r="M26" s="132">
        <v>1</v>
      </c>
      <c r="N26" s="133">
        <v>435.3</v>
      </c>
      <c r="O26" s="133">
        <v>389.7</v>
      </c>
      <c r="P26" s="133">
        <v>329</v>
      </c>
      <c r="Q26" s="134">
        <v>17</v>
      </c>
      <c r="R26" s="133">
        <v>2023415.31</v>
      </c>
      <c r="S26" s="133">
        <v>0</v>
      </c>
      <c r="T26" s="133">
        <v>0</v>
      </c>
      <c r="U26" s="133">
        <v>0</v>
      </c>
      <c r="V26" s="133">
        <v>2195569.11</v>
      </c>
      <c r="W26" s="133">
        <f t="shared" si="3"/>
        <v>5192.238414164743</v>
      </c>
      <c r="X26" s="135">
        <v>11424</v>
      </c>
      <c r="Y26" s="136" t="s">
        <v>127</v>
      </c>
    </row>
    <row r="27" spans="1:25" s="152" customFormat="1" ht="19" customHeight="1">
      <c r="A27" s="45">
        <v>16</v>
      </c>
      <c r="B27" s="44" t="s">
        <v>70</v>
      </c>
      <c r="C27" s="44" t="s">
        <v>71</v>
      </c>
      <c r="D27" s="160" t="s">
        <v>78</v>
      </c>
      <c r="E27" s="46" t="s">
        <v>94</v>
      </c>
      <c r="F27" s="45">
        <v>1</v>
      </c>
      <c r="G27" s="46"/>
      <c r="H27" s="46"/>
      <c r="I27" s="46">
        <v>1963</v>
      </c>
      <c r="J27" s="46">
        <v>2019</v>
      </c>
      <c r="K27" s="44" t="s">
        <v>74</v>
      </c>
      <c r="L27" s="381">
        <v>4</v>
      </c>
      <c r="M27" s="381">
        <v>3</v>
      </c>
      <c r="N27" s="148">
        <v>2312</v>
      </c>
      <c r="O27" s="148">
        <v>2141.8</v>
      </c>
      <c r="P27" s="148">
        <v>2086.8</v>
      </c>
      <c r="Q27" s="149">
        <v>78</v>
      </c>
      <c r="R27" s="148">
        <f>S27+T27+U27+V27</f>
        <v>6713035.04</v>
      </c>
      <c r="S27" s="148">
        <v>0</v>
      </c>
      <c r="T27" s="148">
        <v>0</v>
      </c>
      <c r="U27" s="148">
        <v>0</v>
      </c>
      <c r="V27" s="148">
        <v>6713035.04</v>
      </c>
      <c r="W27" s="148">
        <f>R27/O27</f>
        <v>3134.295937996078</v>
      </c>
      <c r="X27" s="150">
        <v>11424</v>
      </c>
      <c r="Y27" s="151" t="s">
        <v>127</v>
      </c>
    </row>
    <row r="28" spans="1:25" s="147" customFormat="1" ht="19" customHeight="1">
      <c r="A28" s="130">
        <v>17</v>
      </c>
      <c r="B28" s="131" t="s">
        <v>70</v>
      </c>
      <c r="C28" s="131" t="s">
        <v>71</v>
      </c>
      <c r="D28" s="14" t="s">
        <v>78</v>
      </c>
      <c r="E28" s="46" t="s">
        <v>94</v>
      </c>
      <c r="F28" s="45">
        <v>2</v>
      </c>
      <c r="G28" s="132"/>
      <c r="H28" s="132"/>
      <c r="I28" s="132">
        <v>1965</v>
      </c>
      <c r="J28" s="132"/>
      <c r="K28" s="132" t="s">
        <v>74</v>
      </c>
      <c r="L28" s="132">
        <v>4</v>
      </c>
      <c r="M28" s="132">
        <v>3</v>
      </c>
      <c r="N28" s="133">
        <v>1653.1</v>
      </c>
      <c r="O28" s="133">
        <v>1487.2</v>
      </c>
      <c r="P28" s="133">
        <v>1417.6</v>
      </c>
      <c r="Q28" s="132">
        <v>79</v>
      </c>
      <c r="R28" s="133">
        <v>12166842.38</v>
      </c>
      <c r="S28" s="133">
        <v>0</v>
      </c>
      <c r="T28" s="133">
        <v>0</v>
      </c>
      <c r="U28" s="133">
        <v>0</v>
      </c>
      <c r="V28" s="133">
        <v>12471422.18</v>
      </c>
      <c r="W28" s="133">
        <f>R28/O28</f>
        <v>8181.039792899409</v>
      </c>
      <c r="X28" s="135">
        <v>11424</v>
      </c>
      <c r="Y28" s="136" t="s">
        <v>127</v>
      </c>
    </row>
    <row r="29" spans="1:25" s="152" customFormat="1" ht="19" customHeight="1">
      <c r="A29" s="130">
        <v>18</v>
      </c>
      <c r="B29" s="44" t="s">
        <v>70</v>
      </c>
      <c r="C29" s="44" t="s">
        <v>71</v>
      </c>
      <c r="D29" s="160" t="s">
        <v>78</v>
      </c>
      <c r="E29" s="46" t="s">
        <v>94</v>
      </c>
      <c r="F29" s="45">
        <v>4</v>
      </c>
      <c r="G29" s="46"/>
      <c r="H29" s="46"/>
      <c r="I29" s="46">
        <v>1963</v>
      </c>
      <c r="J29" s="46"/>
      <c r="K29" s="46" t="s">
        <v>74</v>
      </c>
      <c r="L29" s="46">
        <v>4</v>
      </c>
      <c r="M29" s="46">
        <v>3</v>
      </c>
      <c r="N29" s="148">
        <v>2166</v>
      </c>
      <c r="O29" s="148">
        <v>1996.8</v>
      </c>
      <c r="P29" s="148">
        <v>1455.1</v>
      </c>
      <c r="Q29" s="149">
        <v>77</v>
      </c>
      <c r="R29" s="148">
        <v>11701955.35</v>
      </c>
      <c r="S29" s="148">
        <v>0</v>
      </c>
      <c r="T29" s="148">
        <v>0</v>
      </c>
      <c r="U29" s="148">
        <v>0</v>
      </c>
      <c r="V29" s="148">
        <v>12006535.15</v>
      </c>
      <c r="W29" s="148">
        <f>R29/O29</f>
        <v>5860.354241786859</v>
      </c>
      <c r="X29" s="150">
        <v>11424</v>
      </c>
      <c r="Y29" s="151" t="s">
        <v>127</v>
      </c>
    </row>
    <row r="30" spans="1:25" s="152" customFormat="1" ht="19" customHeight="1">
      <c r="A30" s="130">
        <v>19</v>
      </c>
      <c r="B30" s="44" t="s">
        <v>70</v>
      </c>
      <c r="C30" s="44" t="s">
        <v>71</v>
      </c>
      <c r="D30" s="160" t="s">
        <v>78</v>
      </c>
      <c r="E30" s="46" t="s">
        <v>94</v>
      </c>
      <c r="F30" s="45">
        <v>5</v>
      </c>
      <c r="G30" s="46"/>
      <c r="H30" s="46"/>
      <c r="I30" s="46">
        <v>1967</v>
      </c>
      <c r="J30" s="46">
        <v>2008</v>
      </c>
      <c r="K30" s="46" t="s">
        <v>74</v>
      </c>
      <c r="L30" s="46">
        <v>4</v>
      </c>
      <c r="M30" s="46">
        <v>3</v>
      </c>
      <c r="N30" s="148">
        <v>1671.2</v>
      </c>
      <c r="O30" s="148">
        <v>1501.5</v>
      </c>
      <c r="P30" s="148">
        <v>1458.7</v>
      </c>
      <c r="Q30" s="46">
        <v>69</v>
      </c>
      <c r="R30" s="148">
        <v>6544429.76</v>
      </c>
      <c r="S30" s="148">
        <v>0</v>
      </c>
      <c r="T30" s="148">
        <v>0</v>
      </c>
      <c r="U30" s="148">
        <v>0</v>
      </c>
      <c r="V30" s="148">
        <v>6676855.76</v>
      </c>
      <c r="W30" s="148">
        <f>R30/O30</f>
        <v>4358.594578754579</v>
      </c>
      <c r="X30" s="150">
        <v>11424</v>
      </c>
      <c r="Y30" s="151" t="s">
        <v>127</v>
      </c>
    </row>
    <row r="31" spans="1:25" s="152" customFormat="1" ht="19" customHeight="1">
      <c r="A31" s="45">
        <v>20</v>
      </c>
      <c r="B31" s="44" t="s">
        <v>70</v>
      </c>
      <c r="C31" s="44" t="s">
        <v>71</v>
      </c>
      <c r="D31" s="160" t="s">
        <v>78</v>
      </c>
      <c r="E31" s="44" t="s">
        <v>91</v>
      </c>
      <c r="F31" s="45">
        <v>2</v>
      </c>
      <c r="G31" s="46"/>
      <c r="H31" s="46"/>
      <c r="I31" s="44">
        <v>1988</v>
      </c>
      <c r="J31" s="216"/>
      <c r="K31" s="266" t="s">
        <v>77</v>
      </c>
      <c r="L31" s="275">
        <v>9</v>
      </c>
      <c r="M31" s="275">
        <v>5</v>
      </c>
      <c r="N31" s="231">
        <v>13691</v>
      </c>
      <c r="O31" s="231">
        <v>9226.6</v>
      </c>
      <c r="P31" s="148">
        <v>9226.6</v>
      </c>
      <c r="Q31" s="269">
        <v>506</v>
      </c>
      <c r="R31" s="148">
        <f aca="true" t="shared" si="4" ref="R31:R32">S31+T31+U31+V31</f>
        <v>538600.4</v>
      </c>
      <c r="S31" s="148">
        <v>0</v>
      </c>
      <c r="T31" s="148">
        <v>0</v>
      </c>
      <c r="U31" s="148">
        <v>0</v>
      </c>
      <c r="V31" s="148">
        <v>538600.4</v>
      </c>
      <c r="W31" s="148">
        <f aca="true" t="shared" si="5" ref="W31:W33">R31/O31</f>
        <v>58.37474259207075</v>
      </c>
      <c r="X31" s="150">
        <v>11424</v>
      </c>
      <c r="Y31" s="151" t="s">
        <v>127</v>
      </c>
    </row>
    <row r="32" spans="1:25" s="152" customFormat="1" ht="19" customHeight="1">
      <c r="A32" s="45">
        <v>21</v>
      </c>
      <c r="B32" s="44" t="s">
        <v>70</v>
      </c>
      <c r="C32" s="44" t="s">
        <v>71</v>
      </c>
      <c r="D32" s="160" t="s">
        <v>78</v>
      </c>
      <c r="E32" s="44" t="s">
        <v>82</v>
      </c>
      <c r="F32" s="45">
        <v>42</v>
      </c>
      <c r="G32" s="46"/>
      <c r="H32" s="46"/>
      <c r="I32" s="44">
        <v>1993</v>
      </c>
      <c r="J32" s="216"/>
      <c r="K32" s="266" t="s">
        <v>77</v>
      </c>
      <c r="L32" s="275">
        <v>9</v>
      </c>
      <c r="M32" s="275">
        <v>3</v>
      </c>
      <c r="N32" s="231">
        <v>8329.2</v>
      </c>
      <c r="O32" s="231">
        <v>5704.8</v>
      </c>
      <c r="P32" s="148">
        <v>5704.8</v>
      </c>
      <c r="Q32" s="269">
        <v>237</v>
      </c>
      <c r="R32" s="148">
        <f t="shared" si="4"/>
        <v>352161.8</v>
      </c>
      <c r="S32" s="148">
        <v>0</v>
      </c>
      <c r="T32" s="148">
        <v>0</v>
      </c>
      <c r="U32" s="148">
        <v>0</v>
      </c>
      <c r="V32" s="148">
        <v>352161.8</v>
      </c>
      <c r="W32" s="148">
        <f t="shared" si="5"/>
        <v>61.73078810825971</v>
      </c>
      <c r="X32" s="150">
        <v>11424</v>
      </c>
      <c r="Y32" s="151" t="s">
        <v>127</v>
      </c>
    </row>
    <row r="33" spans="1:25" s="137" customFormat="1" ht="22.25" customHeight="1" thickBot="1">
      <c r="A33" s="404" t="s">
        <v>129</v>
      </c>
      <c r="B33" s="405"/>
      <c r="C33" s="405"/>
      <c r="D33" s="405"/>
      <c r="E33" s="406"/>
      <c r="F33" s="155"/>
      <c r="G33" s="155"/>
      <c r="H33" s="155"/>
      <c r="I33" s="155" t="s">
        <v>69</v>
      </c>
      <c r="J33" s="155" t="s">
        <v>69</v>
      </c>
      <c r="K33" s="155" t="s">
        <v>69</v>
      </c>
      <c r="L33" s="155" t="s">
        <v>69</v>
      </c>
      <c r="M33" s="155" t="s">
        <v>69</v>
      </c>
      <c r="N33" s="156">
        <f>SUM(N12:N32)</f>
        <v>127547.3</v>
      </c>
      <c r="O33" s="156">
        <f>SUM(O12:O32)</f>
        <v>102001.50000000001</v>
      </c>
      <c r="P33" s="156">
        <f>SUM(P12:P32)</f>
        <v>98484.30000000003</v>
      </c>
      <c r="Q33" s="157">
        <f>SUM(Q12:Q32)</f>
        <v>4137</v>
      </c>
      <c r="R33" s="156">
        <f>SUM(R12:R32)</f>
        <v>119651444.19</v>
      </c>
      <c r="S33" s="156">
        <f>SUM(S12:S30)</f>
        <v>0</v>
      </c>
      <c r="T33" s="156">
        <f>SUM(T12:T30)</f>
        <v>0</v>
      </c>
      <c r="U33" s="156">
        <f>SUM(U12:U30)</f>
        <v>0</v>
      </c>
      <c r="V33" s="156">
        <f>SUM(V12:V32)</f>
        <v>114692245.55000001</v>
      </c>
      <c r="W33" s="156">
        <f t="shared" si="5"/>
        <v>1173.036123880531</v>
      </c>
      <c r="X33" s="158">
        <v>11424</v>
      </c>
      <c r="Y33" s="159" t="s">
        <v>69</v>
      </c>
    </row>
    <row r="34" spans="1:25" ht="17.7" customHeight="1">
      <c r="A34" s="13"/>
      <c r="B34" s="14"/>
      <c r="C34" s="14"/>
      <c r="D34" s="14"/>
      <c r="E34" s="14"/>
      <c r="F34" s="15"/>
      <c r="G34" s="15"/>
      <c r="H34" s="15"/>
      <c r="I34" s="19"/>
      <c r="J34" s="19"/>
      <c r="K34" s="19"/>
      <c r="L34" s="20"/>
      <c r="M34" s="20"/>
      <c r="N34" s="16"/>
      <c r="O34" s="16"/>
      <c r="P34" s="16"/>
      <c r="Q34" s="21"/>
      <c r="R34" s="16"/>
      <c r="S34" s="16"/>
      <c r="T34" s="16"/>
      <c r="U34" s="16"/>
      <c r="V34" s="16"/>
      <c r="W34" s="17"/>
      <c r="X34" s="21"/>
      <c r="Y34" s="18"/>
    </row>
    <row r="35" spans="1:25" s="165" customFormat="1" ht="21" customHeight="1">
      <c r="A35" s="392" t="s">
        <v>108</v>
      </c>
      <c r="B35" s="393"/>
      <c r="C35" s="393"/>
      <c r="D35" s="393"/>
      <c r="E35" s="393"/>
      <c r="F35" s="393"/>
      <c r="G35" s="393"/>
      <c r="H35" s="393"/>
      <c r="I35" s="393"/>
      <c r="J35" s="393"/>
      <c r="K35" s="393"/>
      <c r="L35" s="393"/>
      <c r="M35" s="393"/>
      <c r="N35" s="393"/>
      <c r="O35" s="393"/>
      <c r="P35" s="393"/>
      <c r="Q35" s="393"/>
      <c r="R35" s="393"/>
      <c r="S35" s="393"/>
      <c r="T35" s="393"/>
      <c r="U35" s="393"/>
      <c r="V35" s="393"/>
      <c r="W35" s="393"/>
      <c r="X35" s="393"/>
      <c r="Y35" s="394"/>
    </row>
    <row r="36" spans="1:25" s="251" customFormat="1" ht="15.75">
      <c r="A36" s="45">
        <v>1</v>
      </c>
      <c r="B36" s="215" t="s">
        <v>70</v>
      </c>
      <c r="C36" s="215" t="s">
        <v>71</v>
      </c>
      <c r="D36" s="238" t="s">
        <v>80</v>
      </c>
      <c r="E36" s="245" t="s">
        <v>81</v>
      </c>
      <c r="F36" s="246">
        <v>3</v>
      </c>
      <c r="G36" s="245"/>
      <c r="H36" s="245"/>
      <c r="I36" s="246">
        <v>1996</v>
      </c>
      <c r="J36" s="238"/>
      <c r="K36" s="247" t="s">
        <v>131</v>
      </c>
      <c r="L36" s="248">
        <v>5</v>
      </c>
      <c r="M36" s="248">
        <v>4</v>
      </c>
      <c r="N36" s="249">
        <v>3394.4</v>
      </c>
      <c r="O36" s="249">
        <v>2946.1</v>
      </c>
      <c r="P36" s="249">
        <v>2946.1</v>
      </c>
      <c r="Q36" s="250">
        <v>111</v>
      </c>
      <c r="R36" s="148">
        <f aca="true" t="shared" si="6" ref="R36:R82">S36+T36+U36+V36</f>
        <v>252000</v>
      </c>
      <c r="S36" s="148">
        <v>0</v>
      </c>
      <c r="T36" s="148">
        <v>0</v>
      </c>
      <c r="U36" s="148">
        <v>0</v>
      </c>
      <c r="V36" s="213">
        <v>252000</v>
      </c>
      <c r="W36" s="148">
        <f>R36/O36</f>
        <v>85.53681137775364</v>
      </c>
      <c r="X36" s="212">
        <v>11424</v>
      </c>
      <c r="Y36" s="145" t="s">
        <v>132</v>
      </c>
    </row>
    <row r="37" spans="1:25" s="251" customFormat="1" ht="15.75">
      <c r="A37" s="45">
        <v>2</v>
      </c>
      <c r="B37" s="215" t="s">
        <v>70</v>
      </c>
      <c r="C37" s="215" t="s">
        <v>71</v>
      </c>
      <c r="D37" s="238" t="s">
        <v>80</v>
      </c>
      <c r="E37" s="245" t="s">
        <v>81</v>
      </c>
      <c r="F37" s="246">
        <v>5</v>
      </c>
      <c r="G37" s="252"/>
      <c r="H37" s="252"/>
      <c r="I37" s="253">
        <v>1995</v>
      </c>
      <c r="J37" s="252"/>
      <c r="K37" s="247" t="s">
        <v>131</v>
      </c>
      <c r="L37" s="248">
        <v>5</v>
      </c>
      <c r="M37" s="252">
        <v>8</v>
      </c>
      <c r="N37" s="254">
        <v>7184.599999999999</v>
      </c>
      <c r="O37" s="254">
        <v>6294.4</v>
      </c>
      <c r="P37" s="254">
        <v>6294.4</v>
      </c>
      <c r="Q37" s="255">
        <v>276</v>
      </c>
      <c r="R37" s="148">
        <f t="shared" si="6"/>
        <v>467040</v>
      </c>
      <c r="S37" s="148">
        <v>0</v>
      </c>
      <c r="T37" s="148">
        <v>0</v>
      </c>
      <c r="U37" s="148">
        <v>0</v>
      </c>
      <c r="V37" s="213">
        <v>467040</v>
      </c>
      <c r="W37" s="148">
        <f>R37/O37</f>
        <v>74.19928825622776</v>
      </c>
      <c r="X37" s="256">
        <v>11424</v>
      </c>
      <c r="Y37" s="145" t="s">
        <v>132</v>
      </c>
    </row>
    <row r="38" spans="1:25" s="251" customFormat="1" ht="15.75">
      <c r="A38" s="45">
        <v>3</v>
      </c>
      <c r="B38" s="215" t="s">
        <v>70</v>
      </c>
      <c r="C38" s="215" t="s">
        <v>71</v>
      </c>
      <c r="D38" s="238" t="s">
        <v>80</v>
      </c>
      <c r="E38" s="245" t="s">
        <v>81</v>
      </c>
      <c r="F38" s="246">
        <v>11</v>
      </c>
      <c r="G38" s="245"/>
      <c r="H38" s="245"/>
      <c r="I38" s="246">
        <v>1996</v>
      </c>
      <c r="J38" s="240">
        <v>2016</v>
      </c>
      <c r="K38" s="247" t="s">
        <v>131</v>
      </c>
      <c r="L38" s="248">
        <v>5</v>
      </c>
      <c r="M38" s="248">
        <v>6</v>
      </c>
      <c r="N38" s="249">
        <v>5131.3</v>
      </c>
      <c r="O38" s="257">
        <v>4431.1</v>
      </c>
      <c r="P38" s="249">
        <v>4431.1</v>
      </c>
      <c r="Q38" s="255">
        <v>218</v>
      </c>
      <c r="R38" s="148">
        <f t="shared" si="6"/>
        <v>356160</v>
      </c>
      <c r="S38" s="148">
        <v>0</v>
      </c>
      <c r="T38" s="148">
        <v>0</v>
      </c>
      <c r="U38" s="148">
        <v>0</v>
      </c>
      <c r="V38" s="258">
        <v>356160</v>
      </c>
      <c r="W38" s="148">
        <f>R38/O38</f>
        <v>80.37733294215883</v>
      </c>
      <c r="X38" s="212">
        <v>11424</v>
      </c>
      <c r="Y38" s="145" t="s">
        <v>132</v>
      </c>
    </row>
    <row r="39" spans="1:25" s="251" customFormat="1" ht="15.75">
      <c r="A39" s="45">
        <v>4</v>
      </c>
      <c r="B39" s="215" t="s">
        <v>70</v>
      </c>
      <c r="C39" s="215" t="s">
        <v>71</v>
      </c>
      <c r="D39" s="238" t="s">
        <v>80</v>
      </c>
      <c r="E39" s="245" t="s">
        <v>81</v>
      </c>
      <c r="F39" s="259">
        <v>39</v>
      </c>
      <c r="G39" s="239"/>
      <c r="H39" s="239"/>
      <c r="I39" s="259">
        <v>1992</v>
      </c>
      <c r="J39" s="239"/>
      <c r="K39" s="247" t="s">
        <v>131</v>
      </c>
      <c r="L39" s="248">
        <v>5</v>
      </c>
      <c r="M39" s="239">
        <v>8</v>
      </c>
      <c r="N39" s="260">
        <v>7081.5</v>
      </c>
      <c r="O39" s="260">
        <v>6269.2</v>
      </c>
      <c r="P39" s="249">
        <v>6269.2</v>
      </c>
      <c r="Q39" s="255">
        <v>259</v>
      </c>
      <c r="R39" s="148">
        <f t="shared" si="6"/>
        <v>498960</v>
      </c>
      <c r="S39" s="148">
        <v>0</v>
      </c>
      <c r="T39" s="148">
        <v>0</v>
      </c>
      <c r="U39" s="148">
        <v>0</v>
      </c>
      <c r="V39" s="148">
        <v>498960</v>
      </c>
      <c r="W39" s="148">
        <f>R39/O39</f>
        <v>79.5891022778026</v>
      </c>
      <c r="X39" s="256">
        <v>11424</v>
      </c>
      <c r="Y39" s="145" t="s">
        <v>132</v>
      </c>
    </row>
    <row r="40" spans="1:25" s="251" customFormat="1" ht="15.75">
      <c r="A40" s="45">
        <v>5</v>
      </c>
      <c r="B40" s="215" t="s">
        <v>70</v>
      </c>
      <c r="C40" s="215" t="s">
        <v>71</v>
      </c>
      <c r="D40" s="238" t="s">
        <v>78</v>
      </c>
      <c r="E40" s="44" t="s">
        <v>111</v>
      </c>
      <c r="F40" s="261" t="s">
        <v>112</v>
      </c>
      <c r="G40" s="215"/>
      <c r="H40" s="215"/>
      <c r="I40" s="240">
        <v>1955</v>
      </c>
      <c r="J40" s="240"/>
      <c r="K40" s="241" t="s">
        <v>74</v>
      </c>
      <c r="L40" s="242">
        <v>4</v>
      </c>
      <c r="M40" s="242">
        <v>4</v>
      </c>
      <c r="N40" s="214">
        <v>3149.3</v>
      </c>
      <c r="O40" s="214">
        <v>2856.8</v>
      </c>
      <c r="P40" s="262">
        <v>2681.8</v>
      </c>
      <c r="Q40" s="243">
        <v>103</v>
      </c>
      <c r="R40" s="213">
        <f t="shared" si="6"/>
        <v>9139680</v>
      </c>
      <c r="S40" s="211">
        <v>0</v>
      </c>
      <c r="T40" s="211">
        <v>0</v>
      </c>
      <c r="U40" s="211">
        <v>0</v>
      </c>
      <c r="V40" s="213">
        <v>9139680</v>
      </c>
      <c r="W40" s="214">
        <f>V40/O40</f>
        <v>3199.2719126295156</v>
      </c>
      <c r="X40" s="212">
        <v>11424</v>
      </c>
      <c r="Y40" s="145" t="s">
        <v>132</v>
      </c>
    </row>
    <row r="41" spans="1:25" s="217" customFormat="1" ht="15">
      <c r="A41" s="45">
        <v>6</v>
      </c>
      <c r="B41" s="215" t="s">
        <v>70</v>
      </c>
      <c r="C41" s="215" t="s">
        <v>71</v>
      </c>
      <c r="D41" s="216" t="s">
        <v>80</v>
      </c>
      <c r="E41" s="239" t="s">
        <v>82</v>
      </c>
      <c r="F41" s="259">
        <v>31</v>
      </c>
      <c r="G41" s="259"/>
      <c r="H41" s="259"/>
      <c r="I41" s="259">
        <v>1984</v>
      </c>
      <c r="J41" s="259"/>
      <c r="K41" s="239" t="s">
        <v>75</v>
      </c>
      <c r="L41" s="239">
        <v>9</v>
      </c>
      <c r="M41" s="239">
        <v>4</v>
      </c>
      <c r="N41" s="239">
        <f>7328.5+1164.4</f>
        <v>8492.9</v>
      </c>
      <c r="O41" s="239">
        <v>7328.5</v>
      </c>
      <c r="P41" s="239">
        <f>O41-100.8</f>
        <v>7227.7</v>
      </c>
      <c r="Q41" s="239">
        <v>339</v>
      </c>
      <c r="R41" s="213">
        <f t="shared" si="6"/>
        <v>5343692</v>
      </c>
      <c r="S41" s="211">
        <v>0</v>
      </c>
      <c r="T41" s="211">
        <v>0</v>
      </c>
      <c r="U41" s="211">
        <v>0</v>
      </c>
      <c r="V41" s="211">
        <v>5343692</v>
      </c>
      <c r="W41" s="211">
        <f>R41/O41</f>
        <v>729.1658593163676</v>
      </c>
      <c r="X41" s="212">
        <v>11424</v>
      </c>
      <c r="Y41" s="145" t="s">
        <v>132</v>
      </c>
    </row>
    <row r="42" spans="1:25" s="217" customFormat="1" ht="16.85" customHeight="1">
      <c r="A42" s="45">
        <v>7</v>
      </c>
      <c r="B42" s="215" t="s">
        <v>70</v>
      </c>
      <c r="C42" s="215" t="s">
        <v>71</v>
      </c>
      <c r="D42" s="216" t="s">
        <v>78</v>
      </c>
      <c r="E42" s="46" t="s">
        <v>95</v>
      </c>
      <c r="F42" s="228">
        <v>6</v>
      </c>
      <c r="G42" s="263"/>
      <c r="H42" s="228"/>
      <c r="I42" s="228">
        <v>1959</v>
      </c>
      <c r="J42" s="228"/>
      <c r="K42" s="229" t="s">
        <v>135</v>
      </c>
      <c r="L42" s="230">
        <v>2</v>
      </c>
      <c r="M42" s="230">
        <v>1</v>
      </c>
      <c r="N42" s="211">
        <v>443</v>
      </c>
      <c r="O42" s="211">
        <v>397.4</v>
      </c>
      <c r="P42" s="211">
        <v>306</v>
      </c>
      <c r="Q42" s="232">
        <v>16</v>
      </c>
      <c r="R42" s="213">
        <f t="shared" si="6"/>
        <v>2190744</v>
      </c>
      <c r="S42" s="211">
        <v>0</v>
      </c>
      <c r="T42" s="211">
        <v>0</v>
      </c>
      <c r="U42" s="211">
        <v>0</v>
      </c>
      <c r="V42" s="211">
        <v>2190744</v>
      </c>
      <c r="W42" s="211">
        <f>R42/O42</f>
        <v>5512.692501258179</v>
      </c>
      <c r="X42" s="212">
        <v>11424</v>
      </c>
      <c r="Y42" s="145" t="s">
        <v>132</v>
      </c>
    </row>
    <row r="43" spans="1:25" s="217" customFormat="1" ht="15">
      <c r="A43" s="45">
        <v>8</v>
      </c>
      <c r="B43" s="215" t="s">
        <v>70</v>
      </c>
      <c r="C43" s="215" t="s">
        <v>71</v>
      </c>
      <c r="D43" s="216" t="s">
        <v>80</v>
      </c>
      <c r="E43" s="239" t="s">
        <v>85</v>
      </c>
      <c r="F43" s="259">
        <v>1</v>
      </c>
      <c r="G43" s="259"/>
      <c r="H43" s="259"/>
      <c r="I43" s="259">
        <v>1980</v>
      </c>
      <c r="J43" s="259"/>
      <c r="K43" s="239" t="s">
        <v>75</v>
      </c>
      <c r="L43" s="239">
        <v>9</v>
      </c>
      <c r="M43" s="239">
        <v>5</v>
      </c>
      <c r="N43" s="239">
        <f>9737.9+1516.2</f>
        <v>11254.1</v>
      </c>
      <c r="O43" s="239">
        <v>9737.9</v>
      </c>
      <c r="P43" s="239">
        <f>O43-535.6</f>
        <v>9202.3</v>
      </c>
      <c r="Q43" s="239">
        <v>368</v>
      </c>
      <c r="R43" s="213">
        <f t="shared" si="6"/>
        <v>7171166.4</v>
      </c>
      <c r="S43" s="211">
        <v>0</v>
      </c>
      <c r="T43" s="211">
        <v>0</v>
      </c>
      <c r="U43" s="211">
        <v>0</v>
      </c>
      <c r="V43" s="211">
        <v>7171166.4</v>
      </c>
      <c r="W43" s="211">
        <f>R43/O43</f>
        <v>736.4181599728895</v>
      </c>
      <c r="X43" s="212">
        <v>11424</v>
      </c>
      <c r="Y43" s="145" t="s">
        <v>132</v>
      </c>
    </row>
    <row r="44" spans="1:25" s="251" customFormat="1" ht="15.75">
      <c r="A44" s="45">
        <v>9</v>
      </c>
      <c r="B44" s="45" t="s">
        <v>70</v>
      </c>
      <c r="C44" s="45" t="s">
        <v>71</v>
      </c>
      <c r="D44" s="44" t="s">
        <v>78</v>
      </c>
      <c r="E44" s="46" t="s">
        <v>114</v>
      </c>
      <c r="F44" s="45">
        <v>37</v>
      </c>
      <c r="G44" s="215"/>
      <c r="H44" s="215"/>
      <c r="I44" s="259">
        <v>1960</v>
      </c>
      <c r="J44" s="259"/>
      <c r="K44" s="239" t="s">
        <v>74</v>
      </c>
      <c r="L44" s="239">
        <v>4</v>
      </c>
      <c r="M44" s="239">
        <v>2</v>
      </c>
      <c r="N44" s="239">
        <v>1948.9</v>
      </c>
      <c r="O44" s="239">
        <v>1336.7</v>
      </c>
      <c r="P44" s="239">
        <v>1336.7</v>
      </c>
      <c r="Q44" s="239">
        <v>50</v>
      </c>
      <c r="R44" s="213">
        <f t="shared" si="6"/>
        <v>3662384.4</v>
      </c>
      <c r="S44" s="211">
        <v>0</v>
      </c>
      <c r="T44" s="211">
        <v>0</v>
      </c>
      <c r="U44" s="211">
        <v>0</v>
      </c>
      <c r="V44" s="264">
        <v>3662384.4</v>
      </c>
      <c r="W44" s="214">
        <f>V44/O44</f>
        <v>2739.8701279269844</v>
      </c>
      <c r="X44" s="212">
        <v>11424</v>
      </c>
      <c r="Y44" s="145" t="s">
        <v>132</v>
      </c>
    </row>
    <row r="45" spans="1:25" s="251" customFormat="1" ht="15.75">
      <c r="A45" s="45">
        <v>10</v>
      </c>
      <c r="B45" s="45" t="s">
        <v>70</v>
      </c>
      <c r="C45" s="45" t="s">
        <v>71</v>
      </c>
      <c r="D45" s="44" t="s">
        <v>78</v>
      </c>
      <c r="E45" s="46" t="s">
        <v>114</v>
      </c>
      <c r="F45" s="45">
        <v>43</v>
      </c>
      <c r="G45" s="215"/>
      <c r="H45" s="215"/>
      <c r="I45" s="259">
        <v>1960</v>
      </c>
      <c r="J45" s="259"/>
      <c r="K45" s="239" t="s">
        <v>74</v>
      </c>
      <c r="L45" s="239">
        <v>4</v>
      </c>
      <c r="M45" s="239">
        <v>4</v>
      </c>
      <c r="N45" s="239">
        <v>3906.7</v>
      </c>
      <c r="O45" s="239">
        <v>2526</v>
      </c>
      <c r="P45" s="239">
        <v>2526</v>
      </c>
      <c r="Q45" s="239">
        <v>102</v>
      </c>
      <c r="R45" s="213">
        <f t="shared" si="6"/>
        <v>7051564.8</v>
      </c>
      <c r="S45" s="211">
        <v>0</v>
      </c>
      <c r="T45" s="211">
        <v>0</v>
      </c>
      <c r="U45" s="211">
        <v>0</v>
      </c>
      <c r="V45" s="264">
        <v>7051564.8</v>
      </c>
      <c r="W45" s="214">
        <f aca="true" t="shared" si="7" ref="W45:W50">V45/O45</f>
        <v>2791.593349168646</v>
      </c>
      <c r="X45" s="212">
        <v>11424</v>
      </c>
      <c r="Y45" s="145" t="s">
        <v>132</v>
      </c>
    </row>
    <row r="46" spans="1:25" s="251" customFormat="1" ht="15.75">
      <c r="A46" s="45">
        <v>11</v>
      </c>
      <c r="B46" s="215" t="s">
        <v>70</v>
      </c>
      <c r="C46" s="215" t="s">
        <v>71</v>
      </c>
      <c r="D46" s="238" t="s">
        <v>78</v>
      </c>
      <c r="E46" s="239" t="s">
        <v>113</v>
      </c>
      <c r="F46" s="240">
        <v>9</v>
      </c>
      <c r="G46" s="265"/>
      <c r="H46" s="265"/>
      <c r="I46" s="240">
        <v>1967</v>
      </c>
      <c r="J46" s="240"/>
      <c r="K46" s="241" t="s">
        <v>74</v>
      </c>
      <c r="L46" s="242">
        <v>5</v>
      </c>
      <c r="M46" s="242">
        <v>6</v>
      </c>
      <c r="N46" s="214">
        <v>5694.8</v>
      </c>
      <c r="O46" s="214">
        <v>5292.3</v>
      </c>
      <c r="P46" s="214">
        <v>5073.7</v>
      </c>
      <c r="Q46" s="243">
        <v>282</v>
      </c>
      <c r="R46" s="213">
        <f t="shared" si="6"/>
        <v>7286566.4</v>
      </c>
      <c r="S46" s="211">
        <v>0</v>
      </c>
      <c r="T46" s="211">
        <v>0</v>
      </c>
      <c r="U46" s="211">
        <v>0</v>
      </c>
      <c r="V46" s="233">
        <v>7286566.4</v>
      </c>
      <c r="W46" s="214">
        <f t="shared" si="7"/>
        <v>1376.8241407327628</v>
      </c>
      <c r="X46" s="212">
        <v>11424</v>
      </c>
      <c r="Y46" s="145" t="s">
        <v>132</v>
      </c>
    </row>
    <row r="47" spans="1:25" s="217" customFormat="1" ht="16.85" customHeight="1">
      <c r="A47" s="45">
        <v>12</v>
      </c>
      <c r="B47" s="215" t="s">
        <v>70</v>
      </c>
      <c r="C47" s="215" t="s">
        <v>71</v>
      </c>
      <c r="D47" s="216" t="s">
        <v>78</v>
      </c>
      <c r="E47" s="46" t="s">
        <v>138</v>
      </c>
      <c r="F47" s="228">
        <v>5</v>
      </c>
      <c r="G47" s="216"/>
      <c r="H47" s="228"/>
      <c r="I47" s="228">
        <v>1967</v>
      </c>
      <c r="J47" s="228"/>
      <c r="K47" s="229" t="s">
        <v>74</v>
      </c>
      <c r="L47" s="230">
        <v>4</v>
      </c>
      <c r="M47" s="230">
        <v>3</v>
      </c>
      <c r="N47" s="211">
        <v>2010.1</v>
      </c>
      <c r="O47" s="211">
        <v>2010.1</v>
      </c>
      <c r="P47" s="231">
        <v>1980.1</v>
      </c>
      <c r="Q47" s="232">
        <v>76</v>
      </c>
      <c r="R47" s="213">
        <f t="shared" si="6"/>
        <v>6434303</v>
      </c>
      <c r="S47" s="211">
        <v>0</v>
      </c>
      <c r="T47" s="211">
        <v>0</v>
      </c>
      <c r="U47" s="211">
        <v>0</v>
      </c>
      <c r="V47" s="211">
        <v>6434303</v>
      </c>
      <c r="W47" s="211">
        <f t="shared" si="7"/>
        <v>3200.9865180836778</v>
      </c>
      <c r="X47" s="212">
        <v>11424</v>
      </c>
      <c r="Y47" s="145" t="s">
        <v>132</v>
      </c>
    </row>
    <row r="48" spans="1:25" s="251" customFormat="1" ht="15.75">
      <c r="A48" s="45">
        <v>13</v>
      </c>
      <c r="B48" s="215" t="s">
        <v>70</v>
      </c>
      <c r="C48" s="215" t="s">
        <v>71</v>
      </c>
      <c r="D48" s="238" t="s">
        <v>78</v>
      </c>
      <c r="E48" s="239" t="s">
        <v>86</v>
      </c>
      <c r="F48" s="240">
        <v>14</v>
      </c>
      <c r="G48" s="265"/>
      <c r="H48" s="228" t="s">
        <v>88</v>
      </c>
      <c r="I48" s="240">
        <v>1972</v>
      </c>
      <c r="J48" s="240"/>
      <c r="K48" s="241" t="s">
        <v>74</v>
      </c>
      <c r="L48" s="242">
        <v>5</v>
      </c>
      <c r="M48" s="242">
        <v>4</v>
      </c>
      <c r="N48" s="214">
        <v>3772</v>
      </c>
      <c r="O48" s="214">
        <v>3465</v>
      </c>
      <c r="P48" s="214">
        <v>3415.2</v>
      </c>
      <c r="Q48" s="243">
        <v>178</v>
      </c>
      <c r="R48" s="213">
        <f t="shared" si="6"/>
        <v>4508657.6</v>
      </c>
      <c r="S48" s="211">
        <v>0</v>
      </c>
      <c r="T48" s="211">
        <v>0</v>
      </c>
      <c r="U48" s="211">
        <v>0</v>
      </c>
      <c r="V48" s="233">
        <v>4508657.6</v>
      </c>
      <c r="W48" s="214">
        <f t="shared" si="7"/>
        <v>1301.1998845598844</v>
      </c>
      <c r="X48" s="212">
        <v>11424</v>
      </c>
      <c r="Y48" s="145" t="s">
        <v>132</v>
      </c>
    </row>
    <row r="49" spans="1:25" s="251" customFormat="1" ht="15.75">
      <c r="A49" s="45">
        <v>14</v>
      </c>
      <c r="B49" s="45" t="s">
        <v>70</v>
      </c>
      <c r="C49" s="45" t="s">
        <v>71</v>
      </c>
      <c r="D49" s="44" t="s">
        <v>78</v>
      </c>
      <c r="E49" s="46" t="s">
        <v>92</v>
      </c>
      <c r="F49" s="45">
        <v>3</v>
      </c>
      <c r="G49" s="215"/>
      <c r="H49" s="215"/>
      <c r="I49" s="259">
        <v>1963</v>
      </c>
      <c r="J49" s="259"/>
      <c r="K49" s="239" t="s">
        <v>74</v>
      </c>
      <c r="L49" s="239">
        <v>5</v>
      </c>
      <c r="M49" s="239">
        <v>4</v>
      </c>
      <c r="N49" s="239">
        <v>5208.3</v>
      </c>
      <c r="O49" s="239">
        <v>2763.3</v>
      </c>
      <c r="P49" s="239">
        <v>2763.3</v>
      </c>
      <c r="Q49" s="239">
        <v>144</v>
      </c>
      <c r="R49" s="213">
        <f t="shared" si="6"/>
        <v>7199244</v>
      </c>
      <c r="S49" s="211">
        <v>0</v>
      </c>
      <c r="T49" s="211">
        <v>0</v>
      </c>
      <c r="U49" s="211">
        <v>0</v>
      </c>
      <c r="V49" s="264">
        <v>7199244</v>
      </c>
      <c r="W49" s="214">
        <f t="shared" si="7"/>
        <v>2605.306698512648</v>
      </c>
      <c r="X49" s="212">
        <v>11424</v>
      </c>
      <c r="Y49" s="145" t="s">
        <v>132</v>
      </c>
    </row>
    <row r="50" spans="1:25" s="251" customFormat="1" ht="15.75">
      <c r="A50" s="45">
        <v>15</v>
      </c>
      <c r="B50" s="45" t="s">
        <v>70</v>
      </c>
      <c r="C50" s="45" t="s">
        <v>71</v>
      </c>
      <c r="D50" s="44" t="s">
        <v>78</v>
      </c>
      <c r="E50" s="46" t="s">
        <v>87</v>
      </c>
      <c r="F50" s="45">
        <v>2</v>
      </c>
      <c r="G50" s="215"/>
      <c r="H50" s="215"/>
      <c r="I50" s="259">
        <v>1961</v>
      </c>
      <c r="J50" s="259"/>
      <c r="K50" s="216" t="s">
        <v>74</v>
      </c>
      <c r="L50" s="239">
        <v>4</v>
      </c>
      <c r="M50" s="239">
        <v>4</v>
      </c>
      <c r="N50" s="239">
        <v>2752.7</v>
      </c>
      <c r="O50" s="239">
        <v>2538.9</v>
      </c>
      <c r="P50" s="239">
        <v>2422.1</v>
      </c>
      <c r="Q50" s="239">
        <v>126</v>
      </c>
      <c r="R50" s="213">
        <f t="shared" si="6"/>
        <v>6658898.4</v>
      </c>
      <c r="S50" s="211">
        <v>0</v>
      </c>
      <c r="T50" s="211">
        <v>0</v>
      </c>
      <c r="U50" s="211">
        <v>0</v>
      </c>
      <c r="V50" s="264">
        <v>6658898.4</v>
      </c>
      <c r="W50" s="214">
        <f t="shared" si="7"/>
        <v>2622.7493796526055</v>
      </c>
      <c r="X50" s="212">
        <v>11424</v>
      </c>
      <c r="Y50" s="145" t="s">
        <v>132</v>
      </c>
    </row>
    <row r="51" spans="1:25" s="217" customFormat="1" ht="16.85" customHeight="1">
      <c r="A51" s="45">
        <v>16</v>
      </c>
      <c r="B51" s="215" t="s">
        <v>70</v>
      </c>
      <c r="C51" s="215" t="s">
        <v>71</v>
      </c>
      <c r="D51" s="216" t="s">
        <v>80</v>
      </c>
      <c r="E51" s="46" t="s">
        <v>87</v>
      </c>
      <c r="F51" s="228">
        <v>66</v>
      </c>
      <c r="G51" s="216"/>
      <c r="H51" s="228"/>
      <c r="I51" s="228">
        <v>2000</v>
      </c>
      <c r="J51" s="228"/>
      <c r="K51" s="266" t="s">
        <v>131</v>
      </c>
      <c r="L51" s="230">
        <v>5</v>
      </c>
      <c r="M51" s="230">
        <v>2</v>
      </c>
      <c r="N51" s="267">
        <v>1900.3999999999999</v>
      </c>
      <c r="O51" s="267">
        <v>1681.8</v>
      </c>
      <c r="P51" s="268">
        <v>1681.8</v>
      </c>
      <c r="Q51" s="269">
        <v>68</v>
      </c>
      <c r="R51" s="213">
        <f t="shared" si="6"/>
        <v>2461000</v>
      </c>
      <c r="S51" s="211">
        <v>0</v>
      </c>
      <c r="T51" s="211">
        <v>0</v>
      </c>
      <c r="U51" s="211">
        <v>0</v>
      </c>
      <c r="V51" s="211">
        <v>2461000</v>
      </c>
      <c r="W51" s="211">
        <f>R51/O51</f>
        <v>1463.313116898561</v>
      </c>
      <c r="X51" s="212">
        <v>11424</v>
      </c>
      <c r="Y51" s="145" t="s">
        <v>132</v>
      </c>
    </row>
    <row r="52" spans="1:25" s="217" customFormat="1" ht="16.55" customHeight="1">
      <c r="A52" s="45">
        <v>17</v>
      </c>
      <c r="B52" s="215" t="s">
        <v>70</v>
      </c>
      <c r="C52" s="215" t="s">
        <v>71</v>
      </c>
      <c r="D52" s="216" t="s">
        <v>72</v>
      </c>
      <c r="E52" s="46" t="s">
        <v>122</v>
      </c>
      <c r="F52" s="228">
        <v>16</v>
      </c>
      <c r="G52" s="216"/>
      <c r="H52" s="228"/>
      <c r="I52" s="228">
        <v>1947</v>
      </c>
      <c r="J52" s="228"/>
      <c r="K52" s="229" t="s">
        <v>74</v>
      </c>
      <c r="L52" s="230">
        <v>4</v>
      </c>
      <c r="M52" s="230">
        <v>3</v>
      </c>
      <c r="N52" s="267">
        <v>2586.5</v>
      </c>
      <c r="O52" s="267">
        <v>2344.3</v>
      </c>
      <c r="P52" s="211">
        <v>2125.4</v>
      </c>
      <c r="Q52" s="232">
        <v>88</v>
      </c>
      <c r="R52" s="213">
        <f t="shared" si="6"/>
        <v>6054444</v>
      </c>
      <c r="S52" s="211">
        <v>0</v>
      </c>
      <c r="T52" s="211">
        <v>0</v>
      </c>
      <c r="U52" s="211">
        <v>0</v>
      </c>
      <c r="V52" s="211">
        <v>6054444</v>
      </c>
      <c r="W52" s="211">
        <f>R52/O52</f>
        <v>2582.623384379132</v>
      </c>
      <c r="X52" s="212">
        <v>11424</v>
      </c>
      <c r="Y52" s="145" t="s">
        <v>132</v>
      </c>
    </row>
    <row r="53" spans="1:25" s="251" customFormat="1" ht="15.75">
      <c r="A53" s="45">
        <v>18</v>
      </c>
      <c r="B53" s="45" t="s">
        <v>70</v>
      </c>
      <c r="C53" s="45" t="s">
        <v>71</v>
      </c>
      <c r="D53" s="44" t="s">
        <v>72</v>
      </c>
      <c r="E53" s="46" t="s">
        <v>73</v>
      </c>
      <c r="F53" s="45">
        <v>52</v>
      </c>
      <c r="G53" s="215"/>
      <c r="H53" s="215"/>
      <c r="I53" s="259">
        <v>1966</v>
      </c>
      <c r="J53" s="259"/>
      <c r="K53" s="216" t="s">
        <v>74</v>
      </c>
      <c r="L53" s="239">
        <v>5</v>
      </c>
      <c r="M53" s="239">
        <v>3</v>
      </c>
      <c r="N53" s="239">
        <v>2758.2</v>
      </c>
      <c r="O53" s="239">
        <v>2545.5</v>
      </c>
      <c r="P53" s="239">
        <v>2314.9</v>
      </c>
      <c r="Q53" s="239">
        <v>113</v>
      </c>
      <c r="R53" s="213">
        <f t="shared" si="6"/>
        <v>5344668</v>
      </c>
      <c r="S53" s="211">
        <v>0</v>
      </c>
      <c r="T53" s="211">
        <v>0</v>
      </c>
      <c r="U53" s="211">
        <v>0</v>
      </c>
      <c r="V53" s="264">
        <v>5344668</v>
      </c>
      <c r="W53" s="214">
        <f>V53/O53</f>
        <v>2099.6535061873897</v>
      </c>
      <c r="X53" s="212">
        <v>11424</v>
      </c>
      <c r="Y53" s="145" t="s">
        <v>132</v>
      </c>
    </row>
    <row r="54" spans="1:25" s="217" customFormat="1" ht="16.85" customHeight="1">
      <c r="A54" s="45">
        <v>19</v>
      </c>
      <c r="B54" s="215" t="s">
        <v>70</v>
      </c>
      <c r="C54" s="215" t="s">
        <v>71</v>
      </c>
      <c r="D54" s="216" t="s">
        <v>80</v>
      </c>
      <c r="E54" s="46" t="s">
        <v>73</v>
      </c>
      <c r="F54" s="228">
        <v>66</v>
      </c>
      <c r="G54" s="216"/>
      <c r="H54" s="228"/>
      <c r="I54" s="228">
        <v>1960</v>
      </c>
      <c r="J54" s="228"/>
      <c r="K54" s="270" t="s">
        <v>74</v>
      </c>
      <c r="L54" s="230">
        <v>4</v>
      </c>
      <c r="M54" s="230">
        <v>4</v>
      </c>
      <c r="N54" s="267">
        <v>2766.6</v>
      </c>
      <c r="O54" s="267">
        <v>2550.2</v>
      </c>
      <c r="P54" s="268">
        <v>2550.2</v>
      </c>
      <c r="Q54" s="269">
        <v>153</v>
      </c>
      <c r="R54" s="213">
        <f t="shared" si="6"/>
        <v>7217560.8</v>
      </c>
      <c r="S54" s="211">
        <v>0</v>
      </c>
      <c r="T54" s="211">
        <v>0</v>
      </c>
      <c r="U54" s="211">
        <v>0</v>
      </c>
      <c r="V54" s="211">
        <v>7217560.8</v>
      </c>
      <c r="W54" s="211">
        <f>R54/O54</f>
        <v>2830.1940239981177</v>
      </c>
      <c r="X54" s="212">
        <v>11424</v>
      </c>
      <c r="Y54" s="145" t="s">
        <v>132</v>
      </c>
    </row>
    <row r="55" spans="1:25" s="251" customFormat="1" ht="15.75">
      <c r="A55" s="45">
        <v>20</v>
      </c>
      <c r="B55" s="45" t="s">
        <v>70</v>
      </c>
      <c r="C55" s="45" t="s">
        <v>71</v>
      </c>
      <c r="D55" s="44" t="s">
        <v>72</v>
      </c>
      <c r="E55" s="46" t="s">
        <v>73</v>
      </c>
      <c r="F55" s="45">
        <v>79</v>
      </c>
      <c r="G55" s="215"/>
      <c r="H55" s="215"/>
      <c r="I55" s="259">
        <v>1966</v>
      </c>
      <c r="J55" s="259"/>
      <c r="K55" s="216" t="s">
        <v>74</v>
      </c>
      <c r="L55" s="239">
        <v>5</v>
      </c>
      <c r="M55" s="239">
        <v>3</v>
      </c>
      <c r="N55" s="239">
        <v>2758.2</v>
      </c>
      <c r="O55" s="239">
        <v>2545.5</v>
      </c>
      <c r="P55" s="239">
        <v>2314.9</v>
      </c>
      <c r="Q55" s="239">
        <v>113</v>
      </c>
      <c r="R55" s="213">
        <f t="shared" si="6"/>
        <v>7021800</v>
      </c>
      <c r="S55" s="211">
        <v>0</v>
      </c>
      <c r="T55" s="211">
        <v>0</v>
      </c>
      <c r="U55" s="211">
        <v>0</v>
      </c>
      <c r="V55" s="213">
        <v>7021800</v>
      </c>
      <c r="W55" s="214">
        <f>V55/O55</f>
        <v>2758.515026517384</v>
      </c>
      <c r="X55" s="212">
        <v>11424</v>
      </c>
      <c r="Y55" s="145" t="s">
        <v>132</v>
      </c>
    </row>
    <row r="56" spans="1:25" s="251" customFormat="1" ht="15.75">
      <c r="A56" s="45">
        <v>21</v>
      </c>
      <c r="B56" s="215" t="s">
        <v>70</v>
      </c>
      <c r="C56" s="215" t="s">
        <v>71</v>
      </c>
      <c r="D56" s="238" t="s">
        <v>140</v>
      </c>
      <c r="E56" s="239" t="s">
        <v>73</v>
      </c>
      <c r="F56" s="240">
        <v>114</v>
      </c>
      <c r="G56" s="265"/>
      <c r="H56" s="265"/>
      <c r="I56" s="240">
        <v>1967</v>
      </c>
      <c r="J56" s="240"/>
      <c r="K56" s="241" t="s">
        <v>74</v>
      </c>
      <c r="L56" s="242">
        <v>5</v>
      </c>
      <c r="M56" s="242">
        <v>6</v>
      </c>
      <c r="N56" s="214">
        <v>5794</v>
      </c>
      <c r="O56" s="214">
        <v>5314.6</v>
      </c>
      <c r="P56" s="214">
        <v>5079.5</v>
      </c>
      <c r="Q56" s="243">
        <v>236</v>
      </c>
      <c r="R56" s="213">
        <f t="shared" si="6"/>
        <v>6793577.6</v>
      </c>
      <c r="S56" s="211">
        <v>0</v>
      </c>
      <c r="T56" s="211">
        <v>0</v>
      </c>
      <c r="U56" s="211">
        <v>0</v>
      </c>
      <c r="V56" s="233">
        <v>6793577.6</v>
      </c>
      <c r="W56" s="214">
        <f>V56/O56</f>
        <v>1278.2857787980279</v>
      </c>
      <c r="X56" s="212">
        <v>11424</v>
      </c>
      <c r="Y56" s="145" t="s">
        <v>132</v>
      </c>
    </row>
    <row r="57" spans="1:25" s="251" customFormat="1" ht="15.75">
      <c r="A57" s="45">
        <v>22</v>
      </c>
      <c r="B57" s="215" t="s">
        <v>70</v>
      </c>
      <c r="C57" s="215" t="s">
        <v>71</v>
      </c>
      <c r="D57" s="238" t="s">
        <v>140</v>
      </c>
      <c r="E57" s="239" t="s">
        <v>73</v>
      </c>
      <c r="F57" s="240">
        <v>116</v>
      </c>
      <c r="G57" s="265"/>
      <c r="H57" s="265"/>
      <c r="I57" s="240">
        <v>1967</v>
      </c>
      <c r="J57" s="240"/>
      <c r="K57" s="241" t="s">
        <v>74</v>
      </c>
      <c r="L57" s="242">
        <v>5</v>
      </c>
      <c r="M57" s="242">
        <v>4</v>
      </c>
      <c r="N57" s="214">
        <v>3709.4</v>
      </c>
      <c r="O57" s="214">
        <v>3451</v>
      </c>
      <c r="P57" s="214">
        <v>3340.6</v>
      </c>
      <c r="Q57" s="243">
        <v>152</v>
      </c>
      <c r="R57" s="213">
        <f t="shared" si="6"/>
        <v>4487424</v>
      </c>
      <c r="S57" s="211">
        <v>0</v>
      </c>
      <c r="T57" s="211">
        <v>0</v>
      </c>
      <c r="U57" s="211">
        <v>0</v>
      </c>
      <c r="V57" s="233">
        <v>4487424</v>
      </c>
      <c r="W57" s="214">
        <f>V57/O57</f>
        <v>1300.325702694871</v>
      </c>
      <c r="X57" s="212">
        <v>11424</v>
      </c>
      <c r="Y57" s="145" t="s">
        <v>132</v>
      </c>
    </row>
    <row r="58" spans="1:25" s="251" customFormat="1" ht="15.75">
      <c r="A58" s="45">
        <v>23</v>
      </c>
      <c r="B58" s="215" t="s">
        <v>70</v>
      </c>
      <c r="C58" s="215" t="s">
        <v>71</v>
      </c>
      <c r="D58" s="238" t="s">
        <v>140</v>
      </c>
      <c r="E58" s="239" t="s">
        <v>73</v>
      </c>
      <c r="F58" s="240">
        <v>122</v>
      </c>
      <c r="G58" s="265"/>
      <c r="H58" s="265"/>
      <c r="I58" s="240">
        <v>1968</v>
      </c>
      <c r="J58" s="240"/>
      <c r="K58" s="241" t="s">
        <v>74</v>
      </c>
      <c r="L58" s="242">
        <v>5</v>
      </c>
      <c r="M58" s="242">
        <v>6</v>
      </c>
      <c r="N58" s="214">
        <v>5846</v>
      </c>
      <c r="O58" s="214">
        <v>5303.6</v>
      </c>
      <c r="P58" s="214">
        <v>5168.5</v>
      </c>
      <c r="Q58" s="243">
        <v>220</v>
      </c>
      <c r="R58" s="213">
        <f t="shared" si="6"/>
        <v>6775575.2</v>
      </c>
      <c r="S58" s="211">
        <v>0</v>
      </c>
      <c r="T58" s="211">
        <v>0</v>
      </c>
      <c r="U58" s="211">
        <v>0</v>
      </c>
      <c r="V58" s="233">
        <v>6775575.2</v>
      </c>
      <c r="W58" s="214">
        <f aca="true" t="shared" si="8" ref="W58">V58/O58</f>
        <v>1277.5426502752846</v>
      </c>
      <c r="X58" s="212">
        <v>11424</v>
      </c>
      <c r="Y58" s="145" t="s">
        <v>132</v>
      </c>
    </row>
    <row r="59" spans="1:25" s="251" customFormat="1" ht="15.75">
      <c r="A59" s="45">
        <v>24</v>
      </c>
      <c r="B59" s="215" t="s">
        <v>70</v>
      </c>
      <c r="C59" s="215" t="s">
        <v>71</v>
      </c>
      <c r="D59" s="216" t="s">
        <v>72</v>
      </c>
      <c r="E59" s="239" t="s">
        <v>73</v>
      </c>
      <c r="F59" s="259">
        <v>228</v>
      </c>
      <c r="G59" s="259"/>
      <c r="H59" s="259"/>
      <c r="I59" s="259">
        <v>1988</v>
      </c>
      <c r="J59" s="259"/>
      <c r="K59" s="239" t="s">
        <v>75</v>
      </c>
      <c r="L59" s="239">
        <v>9</v>
      </c>
      <c r="M59" s="239">
        <v>4</v>
      </c>
      <c r="N59" s="239">
        <f>5545.5+869</f>
        <v>6414.5</v>
      </c>
      <c r="O59" s="239">
        <v>5545.5</v>
      </c>
      <c r="P59" s="239">
        <f>O59-167.6</f>
        <v>5377.9</v>
      </c>
      <c r="Q59" s="239">
        <v>266</v>
      </c>
      <c r="R59" s="213">
        <f t="shared" si="6"/>
        <v>4258470.4</v>
      </c>
      <c r="S59" s="211">
        <v>0</v>
      </c>
      <c r="T59" s="211">
        <v>0</v>
      </c>
      <c r="U59" s="211">
        <v>0</v>
      </c>
      <c r="V59" s="271">
        <v>4258470.4</v>
      </c>
      <c r="W59" s="211">
        <f>R59/O59</f>
        <v>767.9145974213327</v>
      </c>
      <c r="X59" s="212">
        <v>11424</v>
      </c>
      <c r="Y59" s="145" t="s">
        <v>132</v>
      </c>
    </row>
    <row r="60" spans="1:25" s="251" customFormat="1" ht="15.75">
      <c r="A60" s="45">
        <v>25</v>
      </c>
      <c r="B60" s="215" t="s">
        <v>70</v>
      </c>
      <c r="C60" s="215" t="s">
        <v>71</v>
      </c>
      <c r="D60" s="238" t="s">
        <v>78</v>
      </c>
      <c r="E60" s="239" t="s">
        <v>119</v>
      </c>
      <c r="F60" s="240">
        <v>5</v>
      </c>
      <c r="G60" s="390"/>
      <c r="H60" s="391"/>
      <c r="I60" s="240">
        <v>1993</v>
      </c>
      <c r="J60" s="240"/>
      <c r="K60" s="241" t="s">
        <v>74</v>
      </c>
      <c r="L60" s="242">
        <v>4</v>
      </c>
      <c r="M60" s="242">
        <v>4</v>
      </c>
      <c r="N60" s="214">
        <v>3615.7</v>
      </c>
      <c r="O60" s="214">
        <v>3400.5</v>
      </c>
      <c r="P60" s="214">
        <v>3100.5</v>
      </c>
      <c r="Q60" s="243">
        <v>112</v>
      </c>
      <c r="R60" s="213">
        <f t="shared" si="6"/>
        <v>6894727.2</v>
      </c>
      <c r="S60" s="211">
        <v>0</v>
      </c>
      <c r="T60" s="211">
        <v>0</v>
      </c>
      <c r="U60" s="211">
        <v>0</v>
      </c>
      <c r="V60" s="271">
        <v>6894727.2</v>
      </c>
      <c r="W60" s="211">
        <f>R60/O60</f>
        <v>2027.5627701808558</v>
      </c>
      <c r="X60" s="212">
        <v>11424</v>
      </c>
      <c r="Y60" s="145" t="s">
        <v>132</v>
      </c>
    </row>
    <row r="61" spans="1:25" s="251" customFormat="1" ht="15.75">
      <c r="A61" s="45">
        <v>26</v>
      </c>
      <c r="B61" s="45" t="s">
        <v>70</v>
      </c>
      <c r="C61" s="45" t="s">
        <v>71</v>
      </c>
      <c r="D61" s="44" t="s">
        <v>72</v>
      </c>
      <c r="E61" s="44" t="s">
        <v>137</v>
      </c>
      <c r="F61" s="215">
        <v>44</v>
      </c>
      <c r="G61" s="215"/>
      <c r="H61" s="215"/>
      <c r="I61" s="240">
        <v>1979</v>
      </c>
      <c r="J61" s="240"/>
      <c r="K61" s="241" t="s">
        <v>74</v>
      </c>
      <c r="L61" s="242">
        <v>12</v>
      </c>
      <c r="M61" s="242">
        <v>1</v>
      </c>
      <c r="N61" s="214">
        <v>7244.6</v>
      </c>
      <c r="O61" s="214">
        <v>5364.9</v>
      </c>
      <c r="P61" s="262">
        <v>5364.9</v>
      </c>
      <c r="Q61" s="243">
        <v>162</v>
      </c>
      <c r="R61" s="213">
        <f t="shared" si="6"/>
        <v>2453000</v>
      </c>
      <c r="S61" s="211">
        <v>0</v>
      </c>
      <c r="T61" s="211">
        <v>0</v>
      </c>
      <c r="U61" s="211">
        <v>0</v>
      </c>
      <c r="V61" s="213">
        <v>2453000</v>
      </c>
      <c r="W61" s="214">
        <f>V61/O61</f>
        <v>457.23126246528363</v>
      </c>
      <c r="X61" s="212">
        <v>11424</v>
      </c>
      <c r="Y61" s="145" t="s">
        <v>132</v>
      </c>
    </row>
    <row r="62" spans="1:25" s="251" customFormat="1" ht="15.75">
      <c r="A62" s="45">
        <v>27</v>
      </c>
      <c r="B62" s="215" t="s">
        <v>70</v>
      </c>
      <c r="C62" s="215" t="s">
        <v>71</v>
      </c>
      <c r="D62" s="238" t="s">
        <v>72</v>
      </c>
      <c r="E62" s="239" t="s">
        <v>76</v>
      </c>
      <c r="F62" s="240">
        <v>110</v>
      </c>
      <c r="G62" s="272"/>
      <c r="H62" s="272"/>
      <c r="I62" s="240">
        <v>1981</v>
      </c>
      <c r="J62" s="240"/>
      <c r="K62" s="273" t="s">
        <v>139</v>
      </c>
      <c r="L62" s="242">
        <v>9</v>
      </c>
      <c r="M62" s="242">
        <v>3</v>
      </c>
      <c r="N62" s="214">
        <f>4466.3+919.2+19.2</f>
        <v>5404.7</v>
      </c>
      <c r="O62" s="214">
        <f>5566.3+19.2</f>
        <v>5585.5</v>
      </c>
      <c r="P62" s="214">
        <v>5566.3</v>
      </c>
      <c r="Q62" s="243">
        <v>276</v>
      </c>
      <c r="R62" s="148">
        <f t="shared" si="6"/>
        <v>341040</v>
      </c>
      <c r="S62" s="148">
        <v>0</v>
      </c>
      <c r="T62" s="148">
        <v>0</v>
      </c>
      <c r="U62" s="148">
        <v>0</v>
      </c>
      <c r="V62" s="213">
        <v>341040</v>
      </c>
      <c r="W62" s="148">
        <f aca="true" t="shared" si="9" ref="W62:W63">R62/O62</f>
        <v>61.05809685793572</v>
      </c>
      <c r="X62" s="212">
        <v>11424</v>
      </c>
      <c r="Y62" s="145" t="s">
        <v>132</v>
      </c>
    </row>
    <row r="63" spans="1:25" s="251" customFormat="1" ht="15.75">
      <c r="A63" s="45">
        <v>28</v>
      </c>
      <c r="B63" s="215" t="s">
        <v>70</v>
      </c>
      <c r="C63" s="215" t="s">
        <v>71</v>
      </c>
      <c r="D63" s="238" t="s">
        <v>72</v>
      </c>
      <c r="E63" s="239" t="s">
        <v>76</v>
      </c>
      <c r="F63" s="240">
        <v>124</v>
      </c>
      <c r="G63" s="272"/>
      <c r="H63" s="272"/>
      <c r="I63" s="240">
        <v>1982</v>
      </c>
      <c r="J63" s="240"/>
      <c r="K63" s="241" t="s">
        <v>74</v>
      </c>
      <c r="L63" s="242">
        <v>12</v>
      </c>
      <c r="M63" s="242">
        <v>1</v>
      </c>
      <c r="N63" s="214">
        <f>3972.9+744+20.1</f>
        <v>4737</v>
      </c>
      <c r="O63" s="214">
        <f>3972.9+20.1</f>
        <v>3993</v>
      </c>
      <c r="P63" s="214">
        <v>3972.9</v>
      </c>
      <c r="Q63" s="243">
        <v>184</v>
      </c>
      <c r="R63" s="148">
        <f t="shared" si="6"/>
        <v>161280</v>
      </c>
      <c r="S63" s="148">
        <v>0</v>
      </c>
      <c r="T63" s="148">
        <v>0</v>
      </c>
      <c r="U63" s="148">
        <v>0</v>
      </c>
      <c r="V63" s="213">
        <v>161280</v>
      </c>
      <c r="W63" s="148">
        <f t="shared" si="9"/>
        <v>40.39068369646882</v>
      </c>
      <c r="X63" s="256">
        <v>11424</v>
      </c>
      <c r="Y63" s="145" t="s">
        <v>132</v>
      </c>
    </row>
    <row r="64" spans="1:25" s="217" customFormat="1" ht="16.85" customHeight="1">
      <c r="A64" s="45">
        <v>29</v>
      </c>
      <c r="B64" s="215" t="s">
        <v>70</v>
      </c>
      <c r="C64" s="215" t="s">
        <v>71</v>
      </c>
      <c r="D64" s="216" t="s">
        <v>80</v>
      </c>
      <c r="E64" s="46" t="s">
        <v>93</v>
      </c>
      <c r="F64" s="228">
        <v>8</v>
      </c>
      <c r="G64" s="216"/>
      <c r="H64" s="228"/>
      <c r="I64" s="228">
        <v>1967</v>
      </c>
      <c r="J64" s="228"/>
      <c r="K64" s="270" t="s">
        <v>74</v>
      </c>
      <c r="L64" s="230">
        <v>5</v>
      </c>
      <c r="M64" s="230">
        <v>6</v>
      </c>
      <c r="N64" s="267">
        <v>5809.2</v>
      </c>
      <c r="O64" s="267">
        <v>5352</v>
      </c>
      <c r="P64" s="268">
        <v>5352</v>
      </c>
      <c r="Q64" s="269">
        <v>253</v>
      </c>
      <c r="R64" s="213">
        <f t="shared" si="6"/>
        <v>6769574.4</v>
      </c>
      <c r="S64" s="211">
        <v>0</v>
      </c>
      <c r="T64" s="211">
        <v>0</v>
      </c>
      <c r="U64" s="211">
        <v>0</v>
      </c>
      <c r="V64" s="211">
        <v>6769574.4</v>
      </c>
      <c r="W64" s="211">
        <f>R64/O64</f>
        <v>1264.8681614349775</v>
      </c>
      <c r="X64" s="212">
        <v>11424</v>
      </c>
      <c r="Y64" s="145" t="s">
        <v>132</v>
      </c>
    </row>
    <row r="65" spans="1:25" s="251" customFormat="1" ht="15.75">
      <c r="A65" s="45">
        <v>30</v>
      </c>
      <c r="B65" s="215" t="s">
        <v>70</v>
      </c>
      <c r="C65" s="215" t="s">
        <v>71</v>
      </c>
      <c r="D65" s="238" t="s">
        <v>78</v>
      </c>
      <c r="E65" s="239" t="s">
        <v>93</v>
      </c>
      <c r="F65" s="240">
        <v>12</v>
      </c>
      <c r="G65" s="265"/>
      <c r="H65" s="265"/>
      <c r="I65" s="240">
        <v>1965</v>
      </c>
      <c r="J65" s="240"/>
      <c r="K65" s="241" t="s">
        <v>74</v>
      </c>
      <c r="L65" s="242">
        <v>5</v>
      </c>
      <c r="M65" s="242">
        <v>4</v>
      </c>
      <c r="N65" s="214">
        <v>3721.9</v>
      </c>
      <c r="O65" s="214">
        <v>3442.3</v>
      </c>
      <c r="P65" s="214">
        <v>3392.9</v>
      </c>
      <c r="Q65" s="243">
        <v>120</v>
      </c>
      <c r="R65" s="213">
        <f t="shared" si="6"/>
        <v>4511888.8</v>
      </c>
      <c r="S65" s="211">
        <v>0</v>
      </c>
      <c r="T65" s="211">
        <v>0</v>
      </c>
      <c r="U65" s="211">
        <v>0</v>
      </c>
      <c r="V65" s="213">
        <v>4511888.8</v>
      </c>
      <c r="W65" s="214">
        <f aca="true" t="shared" si="10" ref="W65:W70">V65/O65</f>
        <v>1310.7192284228568</v>
      </c>
      <c r="X65" s="212">
        <v>11424</v>
      </c>
      <c r="Y65" s="145" t="s">
        <v>132</v>
      </c>
    </row>
    <row r="66" spans="1:25" s="244" customFormat="1" ht="16.85" customHeight="1">
      <c r="A66" s="45">
        <v>31</v>
      </c>
      <c r="B66" s="215" t="s">
        <v>70</v>
      </c>
      <c r="C66" s="215" t="s">
        <v>71</v>
      </c>
      <c r="D66" s="238" t="s">
        <v>136</v>
      </c>
      <c r="E66" s="239" t="s">
        <v>142</v>
      </c>
      <c r="F66" s="293" t="s">
        <v>116</v>
      </c>
      <c r="G66" s="274"/>
      <c r="H66" s="274"/>
      <c r="I66" s="240">
        <v>1959</v>
      </c>
      <c r="J66" s="240"/>
      <c r="K66" s="241" t="s">
        <v>135</v>
      </c>
      <c r="L66" s="242">
        <v>2</v>
      </c>
      <c r="M66" s="242">
        <v>1</v>
      </c>
      <c r="N66" s="214">
        <v>432.65999999999997</v>
      </c>
      <c r="O66" s="214">
        <v>390.4</v>
      </c>
      <c r="P66" s="214">
        <v>390.4</v>
      </c>
      <c r="Q66" s="243">
        <v>18</v>
      </c>
      <c r="R66" s="213">
        <f t="shared" si="6"/>
        <v>2207916</v>
      </c>
      <c r="S66" s="211">
        <v>0</v>
      </c>
      <c r="T66" s="211">
        <v>0</v>
      </c>
      <c r="U66" s="211">
        <v>0</v>
      </c>
      <c r="V66" s="214">
        <v>2207916</v>
      </c>
      <c r="W66" s="214">
        <f t="shared" si="10"/>
        <v>5655.522540983607</v>
      </c>
      <c r="X66" s="212">
        <v>11424</v>
      </c>
      <c r="Y66" s="145" t="s">
        <v>132</v>
      </c>
    </row>
    <row r="67" spans="1:25" s="244" customFormat="1" ht="16.85" customHeight="1">
      <c r="A67" s="45">
        <v>32</v>
      </c>
      <c r="B67" s="215" t="s">
        <v>70</v>
      </c>
      <c r="C67" s="215" t="s">
        <v>71</v>
      </c>
      <c r="D67" s="238" t="s">
        <v>136</v>
      </c>
      <c r="E67" s="239" t="s">
        <v>142</v>
      </c>
      <c r="F67" s="293" t="s">
        <v>117</v>
      </c>
      <c r="G67" s="274"/>
      <c r="H67" s="274"/>
      <c r="I67" s="240">
        <v>1962</v>
      </c>
      <c r="J67" s="240"/>
      <c r="K67" s="241" t="s">
        <v>135</v>
      </c>
      <c r="L67" s="242">
        <v>2</v>
      </c>
      <c r="M67" s="242">
        <v>1</v>
      </c>
      <c r="N67" s="214">
        <v>429.44</v>
      </c>
      <c r="O67" s="214">
        <v>386.9</v>
      </c>
      <c r="P67" s="214">
        <v>386.9</v>
      </c>
      <c r="Q67" s="243">
        <v>22</v>
      </c>
      <c r="R67" s="213">
        <f t="shared" si="6"/>
        <v>2207916</v>
      </c>
      <c r="S67" s="211">
        <v>0</v>
      </c>
      <c r="T67" s="211">
        <v>0</v>
      </c>
      <c r="U67" s="211">
        <v>0</v>
      </c>
      <c r="V67" s="214">
        <v>2207916</v>
      </c>
      <c r="W67" s="214">
        <f t="shared" si="10"/>
        <v>5706.683897647971</v>
      </c>
      <c r="X67" s="212">
        <v>11424</v>
      </c>
      <c r="Y67" s="145" t="s">
        <v>132</v>
      </c>
    </row>
    <row r="68" spans="1:25" s="244" customFormat="1" ht="16.85" customHeight="1">
      <c r="A68" s="45">
        <v>33</v>
      </c>
      <c r="B68" s="215" t="s">
        <v>70</v>
      </c>
      <c r="C68" s="215" t="s">
        <v>71</v>
      </c>
      <c r="D68" s="238" t="s">
        <v>136</v>
      </c>
      <c r="E68" s="239" t="s">
        <v>142</v>
      </c>
      <c r="F68" s="240">
        <v>32</v>
      </c>
      <c r="G68" s="274"/>
      <c r="H68" s="274"/>
      <c r="I68" s="240">
        <v>1959</v>
      </c>
      <c r="J68" s="240"/>
      <c r="K68" s="241" t="s">
        <v>135</v>
      </c>
      <c r="L68" s="242">
        <v>2</v>
      </c>
      <c r="M68" s="242">
        <v>1</v>
      </c>
      <c r="N68" s="214">
        <v>428.5</v>
      </c>
      <c r="O68" s="214">
        <v>385.5</v>
      </c>
      <c r="P68" s="214">
        <v>340.8</v>
      </c>
      <c r="Q68" s="243">
        <v>23</v>
      </c>
      <c r="R68" s="213">
        <f t="shared" si="6"/>
        <v>2247984</v>
      </c>
      <c r="S68" s="211">
        <v>0</v>
      </c>
      <c r="T68" s="211">
        <v>0</v>
      </c>
      <c r="U68" s="211">
        <v>0</v>
      </c>
      <c r="V68" s="214">
        <v>2247984</v>
      </c>
      <c r="W68" s="214">
        <f t="shared" si="10"/>
        <v>5831.346303501946</v>
      </c>
      <c r="X68" s="212">
        <v>11424</v>
      </c>
      <c r="Y68" s="145" t="s">
        <v>132</v>
      </c>
    </row>
    <row r="69" spans="1:25" s="244" customFormat="1" ht="16.85" customHeight="1">
      <c r="A69" s="45">
        <v>34</v>
      </c>
      <c r="B69" s="215" t="s">
        <v>70</v>
      </c>
      <c r="C69" s="215" t="s">
        <v>71</v>
      </c>
      <c r="D69" s="238" t="s">
        <v>78</v>
      </c>
      <c r="E69" s="239" t="s">
        <v>89</v>
      </c>
      <c r="F69" s="240">
        <v>5</v>
      </c>
      <c r="G69" s="238"/>
      <c r="H69" s="240"/>
      <c r="I69" s="240">
        <v>1961</v>
      </c>
      <c r="J69" s="240"/>
      <c r="K69" s="241" t="s">
        <v>74</v>
      </c>
      <c r="L69" s="242">
        <v>4</v>
      </c>
      <c r="M69" s="242">
        <v>4</v>
      </c>
      <c r="N69" s="214">
        <v>2766.8</v>
      </c>
      <c r="O69" s="214">
        <v>2544.5</v>
      </c>
      <c r="P69" s="214">
        <v>2459.8</v>
      </c>
      <c r="Q69" s="243">
        <v>123</v>
      </c>
      <c r="R69" s="213">
        <f t="shared" si="6"/>
        <v>6594217.2</v>
      </c>
      <c r="S69" s="211">
        <v>0</v>
      </c>
      <c r="T69" s="211">
        <v>0</v>
      </c>
      <c r="U69" s="211">
        <v>0</v>
      </c>
      <c r="V69" s="214">
        <v>6594217.2</v>
      </c>
      <c r="W69" s="214">
        <f t="shared" si="10"/>
        <v>2591.557162507369</v>
      </c>
      <c r="X69" s="212">
        <v>11424</v>
      </c>
      <c r="Y69" s="145" t="s">
        <v>132</v>
      </c>
    </row>
    <row r="70" spans="1:25" s="244" customFormat="1" ht="16.85" customHeight="1">
      <c r="A70" s="45">
        <v>35</v>
      </c>
      <c r="B70" s="215" t="s">
        <v>70</v>
      </c>
      <c r="C70" s="215" t="s">
        <v>71</v>
      </c>
      <c r="D70" s="238" t="s">
        <v>78</v>
      </c>
      <c r="E70" s="239" t="s">
        <v>89</v>
      </c>
      <c r="F70" s="240">
        <v>9</v>
      </c>
      <c r="G70" s="238"/>
      <c r="H70" s="240"/>
      <c r="I70" s="240">
        <v>1961</v>
      </c>
      <c r="J70" s="240"/>
      <c r="K70" s="241" t="s">
        <v>74</v>
      </c>
      <c r="L70" s="242">
        <v>4</v>
      </c>
      <c r="M70" s="242">
        <v>4</v>
      </c>
      <c r="N70" s="214">
        <v>2756.1000000000004</v>
      </c>
      <c r="O70" s="214">
        <v>2539.3</v>
      </c>
      <c r="P70" s="214">
        <v>2367.6000000000004</v>
      </c>
      <c r="Q70" s="243">
        <v>122</v>
      </c>
      <c r="R70" s="213">
        <f t="shared" si="6"/>
        <v>6609672</v>
      </c>
      <c r="S70" s="211">
        <v>0</v>
      </c>
      <c r="T70" s="211">
        <v>0</v>
      </c>
      <c r="U70" s="211">
        <v>0</v>
      </c>
      <c r="V70" s="214">
        <v>6609672</v>
      </c>
      <c r="W70" s="214">
        <f t="shared" si="10"/>
        <v>2602.950419406923</v>
      </c>
      <c r="X70" s="212">
        <v>11424</v>
      </c>
      <c r="Y70" s="145" t="s">
        <v>132</v>
      </c>
    </row>
    <row r="71" spans="1:25" s="217" customFormat="1" ht="16.85" customHeight="1">
      <c r="A71" s="45">
        <v>36</v>
      </c>
      <c r="B71" s="215" t="s">
        <v>70</v>
      </c>
      <c r="C71" s="215" t="s">
        <v>71</v>
      </c>
      <c r="D71" s="216" t="s">
        <v>80</v>
      </c>
      <c r="E71" s="46" t="s">
        <v>89</v>
      </c>
      <c r="F71" s="228">
        <v>18</v>
      </c>
      <c r="G71" s="216"/>
      <c r="H71" s="228"/>
      <c r="I71" s="228">
        <v>1964</v>
      </c>
      <c r="J71" s="228"/>
      <c r="K71" s="270" t="s">
        <v>74</v>
      </c>
      <c r="L71" s="230">
        <v>4</v>
      </c>
      <c r="M71" s="230">
        <v>4</v>
      </c>
      <c r="N71" s="267">
        <v>2965.1</v>
      </c>
      <c r="O71" s="267">
        <v>2755.7</v>
      </c>
      <c r="P71" s="268">
        <v>2755.7</v>
      </c>
      <c r="Q71" s="269">
        <v>161</v>
      </c>
      <c r="R71" s="213">
        <f t="shared" si="6"/>
        <v>6626844</v>
      </c>
      <c r="S71" s="211">
        <v>0</v>
      </c>
      <c r="T71" s="211">
        <v>0</v>
      </c>
      <c r="U71" s="211">
        <v>0</v>
      </c>
      <c r="V71" s="211">
        <v>6626844</v>
      </c>
      <c r="W71" s="211">
        <f aca="true" t="shared" si="11" ref="W71">R71/O71</f>
        <v>2404.7770076568568</v>
      </c>
      <c r="X71" s="212">
        <v>11424</v>
      </c>
      <c r="Y71" s="145" t="s">
        <v>132</v>
      </c>
    </row>
    <row r="72" spans="1:25" s="244" customFormat="1" ht="16.85" customHeight="1">
      <c r="A72" s="45">
        <v>37</v>
      </c>
      <c r="B72" s="215" t="s">
        <v>70</v>
      </c>
      <c r="C72" s="215" t="s">
        <v>71</v>
      </c>
      <c r="D72" s="238" t="s">
        <v>78</v>
      </c>
      <c r="E72" s="239" t="s">
        <v>89</v>
      </c>
      <c r="F72" s="240">
        <v>33</v>
      </c>
      <c r="G72" s="238"/>
      <c r="H72" s="240"/>
      <c r="I72" s="240">
        <v>1964</v>
      </c>
      <c r="J72" s="240"/>
      <c r="K72" s="241" t="s">
        <v>74</v>
      </c>
      <c r="L72" s="242">
        <v>4</v>
      </c>
      <c r="M72" s="242">
        <v>3</v>
      </c>
      <c r="N72" s="214">
        <v>2193.9</v>
      </c>
      <c r="O72" s="214">
        <v>2034.3</v>
      </c>
      <c r="P72" s="214">
        <v>1982.8999999999999</v>
      </c>
      <c r="Q72" s="243">
        <v>81</v>
      </c>
      <c r="R72" s="213">
        <f t="shared" si="6"/>
        <v>5214733.2</v>
      </c>
      <c r="S72" s="211">
        <v>0</v>
      </c>
      <c r="T72" s="211">
        <v>0</v>
      </c>
      <c r="U72" s="211">
        <v>0</v>
      </c>
      <c r="V72" s="214">
        <v>5214733.2</v>
      </c>
      <c r="W72" s="214">
        <f>V72/O72</f>
        <v>2563.404217667011</v>
      </c>
      <c r="X72" s="212">
        <v>11424</v>
      </c>
      <c r="Y72" s="145" t="s">
        <v>132</v>
      </c>
    </row>
    <row r="73" spans="1:25" s="251" customFormat="1" ht="15.75">
      <c r="A73" s="45">
        <v>38</v>
      </c>
      <c r="B73" s="215" t="s">
        <v>70</v>
      </c>
      <c r="C73" s="215" t="s">
        <v>71</v>
      </c>
      <c r="D73" s="238" t="s">
        <v>78</v>
      </c>
      <c r="E73" s="44" t="s">
        <v>90</v>
      </c>
      <c r="F73" s="261" t="s">
        <v>110</v>
      </c>
      <c r="G73" s="215"/>
      <c r="H73" s="215"/>
      <c r="I73" s="240">
        <v>1957</v>
      </c>
      <c r="J73" s="240"/>
      <c r="K73" s="241" t="s">
        <v>74</v>
      </c>
      <c r="L73" s="242">
        <v>4</v>
      </c>
      <c r="M73" s="242">
        <v>4</v>
      </c>
      <c r="N73" s="214">
        <v>3876.9</v>
      </c>
      <c r="O73" s="214">
        <v>3876.9</v>
      </c>
      <c r="P73" s="262">
        <v>3510.6</v>
      </c>
      <c r="Q73" s="243">
        <v>119</v>
      </c>
      <c r="R73" s="213">
        <f t="shared" si="6"/>
        <v>8549880</v>
      </c>
      <c r="S73" s="211">
        <v>0</v>
      </c>
      <c r="T73" s="211">
        <v>0</v>
      </c>
      <c r="U73" s="211">
        <v>0</v>
      </c>
      <c r="V73" s="264">
        <v>8549880</v>
      </c>
      <c r="W73" s="214">
        <f>V73/O73</f>
        <v>2205.3393174959374</v>
      </c>
      <c r="X73" s="212">
        <v>11424</v>
      </c>
      <c r="Y73" s="145" t="s">
        <v>132</v>
      </c>
    </row>
    <row r="74" spans="1:25" s="244" customFormat="1" ht="16.85" customHeight="1">
      <c r="A74" s="45">
        <v>39</v>
      </c>
      <c r="B74" s="215" t="s">
        <v>70</v>
      </c>
      <c r="C74" s="215" t="s">
        <v>71</v>
      </c>
      <c r="D74" s="238" t="s">
        <v>78</v>
      </c>
      <c r="E74" s="239" t="s">
        <v>120</v>
      </c>
      <c r="F74" s="240">
        <v>1</v>
      </c>
      <c r="G74" s="238"/>
      <c r="H74" s="240"/>
      <c r="I74" s="240">
        <v>1959</v>
      </c>
      <c r="J74" s="240"/>
      <c r="K74" s="241" t="s">
        <v>135</v>
      </c>
      <c r="L74" s="242">
        <v>2</v>
      </c>
      <c r="M74" s="242">
        <v>1</v>
      </c>
      <c r="N74" s="214">
        <v>434.13</v>
      </c>
      <c r="O74" s="214">
        <v>391.6</v>
      </c>
      <c r="P74" s="214">
        <v>286.3</v>
      </c>
      <c r="Q74" s="243">
        <v>17</v>
      </c>
      <c r="R74" s="213">
        <f t="shared" si="6"/>
        <v>2225088</v>
      </c>
      <c r="S74" s="211">
        <v>0</v>
      </c>
      <c r="T74" s="211">
        <v>0</v>
      </c>
      <c r="U74" s="211">
        <v>0</v>
      </c>
      <c r="V74" s="214">
        <v>2225088</v>
      </c>
      <c r="W74" s="214">
        <f aca="true" t="shared" si="12" ref="W74:W80">V74/O74</f>
        <v>5682.042900919305</v>
      </c>
      <c r="X74" s="212">
        <v>11424</v>
      </c>
      <c r="Y74" s="145" t="s">
        <v>132</v>
      </c>
    </row>
    <row r="75" spans="1:25" s="244" customFormat="1" ht="16.85" customHeight="1">
      <c r="A75" s="45">
        <v>40</v>
      </c>
      <c r="B75" s="215" t="s">
        <v>70</v>
      </c>
      <c r="C75" s="215" t="s">
        <v>71</v>
      </c>
      <c r="D75" s="238" t="s">
        <v>78</v>
      </c>
      <c r="E75" s="239" t="s">
        <v>120</v>
      </c>
      <c r="F75" s="240">
        <v>3</v>
      </c>
      <c r="G75" s="238"/>
      <c r="H75" s="240"/>
      <c r="I75" s="240">
        <v>1959</v>
      </c>
      <c r="J75" s="240"/>
      <c r="K75" s="241" t="s">
        <v>135</v>
      </c>
      <c r="L75" s="242">
        <v>2</v>
      </c>
      <c r="M75" s="242">
        <v>1</v>
      </c>
      <c r="N75" s="214">
        <v>433.63</v>
      </c>
      <c r="O75" s="214">
        <v>390.1</v>
      </c>
      <c r="P75" s="214">
        <v>299.90000000000003</v>
      </c>
      <c r="Q75" s="243">
        <v>22</v>
      </c>
      <c r="R75" s="213">
        <f t="shared" si="6"/>
        <v>2213640</v>
      </c>
      <c r="S75" s="211">
        <v>0</v>
      </c>
      <c r="T75" s="211">
        <v>0</v>
      </c>
      <c r="U75" s="211">
        <v>0</v>
      </c>
      <c r="V75" s="214">
        <v>2213640</v>
      </c>
      <c r="W75" s="214">
        <f t="shared" si="12"/>
        <v>5674.544988464496</v>
      </c>
      <c r="X75" s="212">
        <v>11424</v>
      </c>
      <c r="Y75" s="145" t="s">
        <v>132</v>
      </c>
    </row>
    <row r="76" spans="1:25" s="244" customFormat="1" ht="16.85" customHeight="1">
      <c r="A76" s="45">
        <v>41</v>
      </c>
      <c r="B76" s="215" t="s">
        <v>70</v>
      </c>
      <c r="C76" s="215" t="s">
        <v>71</v>
      </c>
      <c r="D76" s="238" t="s">
        <v>78</v>
      </c>
      <c r="E76" s="239" t="s">
        <v>120</v>
      </c>
      <c r="F76" s="240">
        <v>5</v>
      </c>
      <c r="G76" s="238"/>
      <c r="H76" s="240"/>
      <c r="I76" s="240">
        <v>1959</v>
      </c>
      <c r="J76" s="240"/>
      <c r="K76" s="241" t="s">
        <v>135</v>
      </c>
      <c r="L76" s="242">
        <v>2</v>
      </c>
      <c r="M76" s="242">
        <v>1</v>
      </c>
      <c r="N76" s="214">
        <v>432.79999999999995</v>
      </c>
      <c r="O76" s="214">
        <v>390.4</v>
      </c>
      <c r="P76" s="214">
        <v>284.5</v>
      </c>
      <c r="Q76" s="243">
        <v>30</v>
      </c>
      <c r="R76" s="213">
        <f t="shared" si="6"/>
        <v>2236536</v>
      </c>
      <c r="S76" s="211">
        <v>0</v>
      </c>
      <c r="T76" s="211">
        <v>0</v>
      </c>
      <c r="U76" s="211">
        <v>0</v>
      </c>
      <c r="V76" s="214">
        <v>2236536</v>
      </c>
      <c r="W76" s="214">
        <f t="shared" si="12"/>
        <v>5728.831967213115</v>
      </c>
      <c r="X76" s="212">
        <v>11424</v>
      </c>
      <c r="Y76" s="145" t="s">
        <v>132</v>
      </c>
    </row>
    <row r="77" spans="1:25" s="244" customFormat="1" ht="16.85" customHeight="1">
      <c r="A77" s="45">
        <v>42</v>
      </c>
      <c r="B77" s="215" t="s">
        <v>70</v>
      </c>
      <c r="C77" s="215" t="s">
        <v>71</v>
      </c>
      <c r="D77" s="238" t="s">
        <v>78</v>
      </c>
      <c r="E77" s="239" t="s">
        <v>120</v>
      </c>
      <c r="F77" s="240">
        <v>9</v>
      </c>
      <c r="G77" s="238"/>
      <c r="H77" s="240"/>
      <c r="I77" s="240">
        <v>1960</v>
      </c>
      <c r="J77" s="240"/>
      <c r="K77" s="241" t="s">
        <v>135</v>
      </c>
      <c r="L77" s="242">
        <v>2</v>
      </c>
      <c r="M77" s="242">
        <v>1</v>
      </c>
      <c r="N77" s="214">
        <v>432.4</v>
      </c>
      <c r="O77" s="214">
        <v>389.9</v>
      </c>
      <c r="P77" s="214">
        <v>209.29999999999998</v>
      </c>
      <c r="Q77" s="243">
        <v>19</v>
      </c>
      <c r="R77" s="213">
        <f t="shared" si="6"/>
        <v>2219364</v>
      </c>
      <c r="S77" s="211">
        <v>0</v>
      </c>
      <c r="T77" s="211">
        <v>0</v>
      </c>
      <c r="U77" s="211">
        <v>0</v>
      </c>
      <c r="V77" s="214">
        <v>2219364</v>
      </c>
      <c r="W77" s="214">
        <f t="shared" si="12"/>
        <v>5692.13644524237</v>
      </c>
      <c r="X77" s="212">
        <v>11424</v>
      </c>
      <c r="Y77" s="145" t="s">
        <v>132</v>
      </c>
    </row>
    <row r="78" spans="1:25" s="244" customFormat="1" ht="16.85" customHeight="1">
      <c r="A78" s="45">
        <v>43</v>
      </c>
      <c r="B78" s="215" t="s">
        <v>70</v>
      </c>
      <c r="C78" s="215" t="s">
        <v>71</v>
      </c>
      <c r="D78" s="238" t="s">
        <v>78</v>
      </c>
      <c r="E78" s="239" t="s">
        <v>120</v>
      </c>
      <c r="F78" s="240">
        <v>11</v>
      </c>
      <c r="G78" s="238"/>
      <c r="H78" s="240"/>
      <c r="I78" s="240">
        <v>1960</v>
      </c>
      <c r="J78" s="240"/>
      <c r="K78" s="241" t="s">
        <v>135</v>
      </c>
      <c r="L78" s="242">
        <v>2</v>
      </c>
      <c r="M78" s="242">
        <v>1</v>
      </c>
      <c r="N78" s="214">
        <v>428.26</v>
      </c>
      <c r="O78" s="214">
        <v>386.1</v>
      </c>
      <c r="P78" s="214">
        <v>282.40000000000003</v>
      </c>
      <c r="Q78" s="243">
        <v>16</v>
      </c>
      <c r="R78" s="213">
        <f t="shared" si="6"/>
        <v>2213640</v>
      </c>
      <c r="S78" s="211">
        <v>0</v>
      </c>
      <c r="T78" s="211">
        <v>0</v>
      </c>
      <c r="U78" s="211">
        <v>0</v>
      </c>
      <c r="V78" s="214">
        <v>2213640</v>
      </c>
      <c r="W78" s="214">
        <f t="shared" si="12"/>
        <v>5733.333333333333</v>
      </c>
      <c r="X78" s="212">
        <v>11424</v>
      </c>
      <c r="Y78" s="145" t="s">
        <v>132</v>
      </c>
    </row>
    <row r="79" spans="1:25" s="244" customFormat="1" ht="16.85" customHeight="1">
      <c r="A79" s="45">
        <v>44</v>
      </c>
      <c r="B79" s="215" t="s">
        <v>70</v>
      </c>
      <c r="C79" s="215" t="s">
        <v>71</v>
      </c>
      <c r="D79" s="238" t="s">
        <v>80</v>
      </c>
      <c r="E79" s="239" t="s">
        <v>121</v>
      </c>
      <c r="F79" s="240">
        <v>4</v>
      </c>
      <c r="G79" s="238"/>
      <c r="H79" s="240"/>
      <c r="I79" s="240">
        <v>1959</v>
      </c>
      <c r="J79" s="240"/>
      <c r="K79" s="241" t="s">
        <v>135</v>
      </c>
      <c r="L79" s="242">
        <v>2</v>
      </c>
      <c r="M79" s="242">
        <v>1</v>
      </c>
      <c r="N79" s="214">
        <v>436.1</v>
      </c>
      <c r="O79" s="214">
        <v>393.1</v>
      </c>
      <c r="P79" s="214">
        <v>393.1</v>
      </c>
      <c r="Q79" s="243">
        <v>22</v>
      </c>
      <c r="R79" s="213">
        <f t="shared" si="6"/>
        <v>2207916</v>
      </c>
      <c r="S79" s="211">
        <v>0</v>
      </c>
      <c r="T79" s="211">
        <v>0</v>
      </c>
      <c r="U79" s="211">
        <v>0</v>
      </c>
      <c r="V79" s="214">
        <v>2207916</v>
      </c>
      <c r="W79" s="214">
        <f t="shared" si="12"/>
        <v>5616.677690155177</v>
      </c>
      <c r="X79" s="212">
        <v>11424</v>
      </c>
      <c r="Y79" s="145" t="s">
        <v>132</v>
      </c>
    </row>
    <row r="80" spans="1:25" s="244" customFormat="1" ht="16.85" customHeight="1">
      <c r="A80" s="45">
        <v>45</v>
      </c>
      <c r="B80" s="215" t="s">
        <v>70</v>
      </c>
      <c r="C80" s="215" t="s">
        <v>71</v>
      </c>
      <c r="D80" s="238" t="s">
        <v>80</v>
      </c>
      <c r="E80" s="239" t="s">
        <v>121</v>
      </c>
      <c r="F80" s="240">
        <v>6</v>
      </c>
      <c r="G80" s="238"/>
      <c r="H80" s="240"/>
      <c r="I80" s="240">
        <v>1959</v>
      </c>
      <c r="J80" s="240"/>
      <c r="K80" s="241" t="s">
        <v>135</v>
      </c>
      <c r="L80" s="242">
        <v>2</v>
      </c>
      <c r="M80" s="242">
        <v>1</v>
      </c>
      <c r="N80" s="214">
        <v>432.5</v>
      </c>
      <c r="O80" s="214">
        <v>390.9</v>
      </c>
      <c r="P80" s="214">
        <v>346</v>
      </c>
      <c r="Q80" s="243">
        <v>18</v>
      </c>
      <c r="R80" s="213">
        <f t="shared" si="6"/>
        <v>2204481.6</v>
      </c>
      <c r="S80" s="211">
        <v>0</v>
      </c>
      <c r="T80" s="211">
        <v>0</v>
      </c>
      <c r="U80" s="211">
        <v>0</v>
      </c>
      <c r="V80" s="214">
        <v>2204481.6</v>
      </c>
      <c r="W80" s="214">
        <f t="shared" si="12"/>
        <v>5639.50268610898</v>
      </c>
      <c r="X80" s="212">
        <v>11424</v>
      </c>
      <c r="Y80" s="145" t="s">
        <v>132</v>
      </c>
    </row>
    <row r="81" spans="1:25" s="217" customFormat="1" ht="15">
      <c r="A81" s="45">
        <v>46</v>
      </c>
      <c r="B81" s="45" t="s">
        <v>70</v>
      </c>
      <c r="C81" s="45" t="s">
        <v>71</v>
      </c>
      <c r="D81" s="46" t="s">
        <v>80</v>
      </c>
      <c r="E81" s="46" t="s">
        <v>133</v>
      </c>
      <c r="F81" s="45">
        <v>3</v>
      </c>
      <c r="G81" s="45"/>
      <c r="H81" s="45"/>
      <c r="I81" s="45">
        <v>1988</v>
      </c>
      <c r="J81" s="45"/>
      <c r="K81" s="46" t="s">
        <v>77</v>
      </c>
      <c r="L81" s="46">
        <v>9</v>
      </c>
      <c r="M81" s="46">
        <v>3</v>
      </c>
      <c r="N81" s="46">
        <v>7837.9</v>
      </c>
      <c r="O81" s="46">
        <v>6184.2</v>
      </c>
      <c r="P81" s="46">
        <v>6174.4</v>
      </c>
      <c r="Q81" s="46">
        <v>480</v>
      </c>
      <c r="R81" s="148">
        <f t="shared" si="6"/>
        <v>6153000</v>
      </c>
      <c r="S81" s="148">
        <v>0</v>
      </c>
      <c r="T81" s="148">
        <v>0</v>
      </c>
      <c r="U81" s="148">
        <v>0</v>
      </c>
      <c r="V81" s="148">
        <v>6153000</v>
      </c>
      <c r="W81" s="148">
        <f>R81/O81</f>
        <v>994.9548850295915</v>
      </c>
      <c r="X81" s="256">
        <v>11424</v>
      </c>
      <c r="Y81" s="145" t="s">
        <v>132</v>
      </c>
    </row>
    <row r="82" spans="1:25" s="217" customFormat="1" ht="15">
      <c r="A82" s="45">
        <v>47</v>
      </c>
      <c r="B82" s="45" t="s">
        <v>70</v>
      </c>
      <c r="C82" s="215" t="s">
        <v>71</v>
      </c>
      <c r="D82" s="216" t="s">
        <v>80</v>
      </c>
      <c r="E82" s="46" t="s">
        <v>133</v>
      </c>
      <c r="F82" s="45">
        <v>18</v>
      </c>
      <c r="G82" s="45"/>
      <c r="H82" s="45"/>
      <c r="I82" s="228">
        <v>1982</v>
      </c>
      <c r="J82" s="228"/>
      <c r="K82" s="270" t="s">
        <v>74</v>
      </c>
      <c r="L82" s="275">
        <v>12</v>
      </c>
      <c r="M82" s="275">
        <v>1</v>
      </c>
      <c r="N82" s="231">
        <v>3997.8</v>
      </c>
      <c r="O82" s="231">
        <v>3997.8</v>
      </c>
      <c r="P82" s="231">
        <v>3515.6</v>
      </c>
      <c r="Q82" s="269">
        <v>193</v>
      </c>
      <c r="R82" s="213">
        <f t="shared" si="6"/>
        <v>3153400</v>
      </c>
      <c r="S82" s="211">
        <v>0</v>
      </c>
      <c r="T82" s="211">
        <v>0</v>
      </c>
      <c r="U82" s="211">
        <v>0</v>
      </c>
      <c r="V82" s="148">
        <v>3153400</v>
      </c>
      <c r="W82" s="211">
        <f>R82/O82</f>
        <v>788.7838311071089</v>
      </c>
      <c r="X82" s="212">
        <v>11424</v>
      </c>
      <c r="Y82" s="145" t="s">
        <v>132</v>
      </c>
    </row>
    <row r="83" spans="1:25" s="292" customFormat="1" ht="22.25" customHeight="1" thickBot="1">
      <c r="A83" s="284"/>
      <c r="B83" s="396" t="s">
        <v>141</v>
      </c>
      <c r="C83" s="397"/>
      <c r="D83" s="397"/>
      <c r="E83" s="398"/>
      <c r="F83" s="285"/>
      <c r="G83" s="285"/>
      <c r="H83" s="285"/>
      <c r="I83" s="285" t="s">
        <v>69</v>
      </c>
      <c r="J83" s="285"/>
      <c r="K83" s="285" t="s">
        <v>69</v>
      </c>
      <c r="L83" s="286" t="s">
        <v>69</v>
      </c>
      <c r="M83" s="286" t="s">
        <v>69</v>
      </c>
      <c r="N83" s="287">
        <f aca="true" t="shared" si="13" ref="N83:V83">SUM(N36:N82)</f>
        <v>167206.41999999995</v>
      </c>
      <c r="O83" s="287">
        <f t="shared" si="13"/>
        <v>146441.50000000003</v>
      </c>
      <c r="P83" s="287">
        <f t="shared" si="13"/>
        <v>141565.09999999998</v>
      </c>
      <c r="Q83" s="288">
        <f t="shared" si="13"/>
        <v>6650</v>
      </c>
      <c r="R83" s="289">
        <f t="shared" si="13"/>
        <v>204853319.39999998</v>
      </c>
      <c r="S83" s="289">
        <f t="shared" si="13"/>
        <v>0</v>
      </c>
      <c r="T83" s="289">
        <f t="shared" si="13"/>
        <v>0</v>
      </c>
      <c r="U83" s="289">
        <f t="shared" si="13"/>
        <v>0</v>
      </c>
      <c r="V83" s="289">
        <f t="shared" si="13"/>
        <v>204853319.39999998</v>
      </c>
      <c r="W83" s="289">
        <f>R83/O83</f>
        <v>1398.8747684228852</v>
      </c>
      <c r="X83" s="290">
        <v>11424</v>
      </c>
      <c r="Y83" s="291" t="s">
        <v>69</v>
      </c>
    </row>
    <row r="84" spans="1:25" ht="15">
      <c r="A84" s="276"/>
      <c r="B84" s="277"/>
      <c r="C84" s="277"/>
      <c r="D84" s="277"/>
      <c r="E84" s="277"/>
      <c r="F84" s="278"/>
      <c r="G84" s="278"/>
      <c r="H84" s="278"/>
      <c r="I84" s="278"/>
      <c r="J84" s="278"/>
      <c r="K84" s="278"/>
      <c r="L84" s="279"/>
      <c r="M84" s="279"/>
      <c r="N84" s="280"/>
      <c r="O84" s="280"/>
      <c r="P84" s="280"/>
      <c r="Q84" s="281"/>
      <c r="R84" s="282"/>
      <c r="S84" s="282"/>
      <c r="T84" s="282"/>
      <c r="U84" s="282"/>
      <c r="V84" s="282"/>
      <c r="W84" s="282"/>
      <c r="X84" s="281"/>
      <c r="Y84" s="283"/>
    </row>
    <row r="85" spans="1:25" ht="15">
      <c r="A85" s="13"/>
      <c r="B85" s="14"/>
      <c r="C85" s="14"/>
      <c r="D85" s="14"/>
      <c r="E85" s="14"/>
      <c r="F85" s="22"/>
      <c r="G85" s="22"/>
      <c r="H85" s="22"/>
      <c r="I85" s="22"/>
      <c r="J85" s="22"/>
      <c r="K85" s="22"/>
      <c r="L85" s="23"/>
      <c r="M85" s="23"/>
      <c r="N85" s="16"/>
      <c r="O85" s="16"/>
      <c r="P85" s="16"/>
      <c r="Q85" s="21"/>
      <c r="R85" s="16"/>
      <c r="S85" s="16"/>
      <c r="T85" s="16"/>
      <c r="U85" s="16"/>
      <c r="V85" s="16"/>
      <c r="W85" s="16"/>
      <c r="X85" s="24"/>
      <c r="Y85" s="25"/>
    </row>
    <row r="86" ht="15">
      <c r="A86" s="210" t="s">
        <v>97</v>
      </c>
    </row>
  </sheetData>
  <sheetProtection autoFilter="0"/>
  <autoFilter ref="A10:AF10"/>
  <mergeCells count="33">
    <mergeCell ref="V2:Y2"/>
    <mergeCell ref="V3:Y3"/>
    <mergeCell ref="E7:E9"/>
    <mergeCell ref="F7:F9"/>
    <mergeCell ref="G7:G9"/>
    <mergeCell ref="H7:H9"/>
    <mergeCell ref="J7:J9"/>
    <mergeCell ref="R7:R8"/>
    <mergeCell ref="S7:V7"/>
    <mergeCell ref="O7:O8"/>
    <mergeCell ref="P7:P8"/>
    <mergeCell ref="Y6:Y9"/>
    <mergeCell ref="A33:E33"/>
    <mergeCell ref="I7:I9"/>
    <mergeCell ref="B7:B9"/>
    <mergeCell ref="M6:M9"/>
    <mergeCell ref="Q6:Q8"/>
    <mergeCell ref="A35:Y35"/>
    <mergeCell ref="R6:V6"/>
    <mergeCell ref="B83:E83"/>
    <mergeCell ref="S1:Y1"/>
    <mergeCell ref="A5:Y5"/>
    <mergeCell ref="C7:C9"/>
    <mergeCell ref="D7:D9"/>
    <mergeCell ref="N6:N8"/>
    <mergeCell ref="A6:A9"/>
    <mergeCell ref="B6:H6"/>
    <mergeCell ref="I6:J6"/>
    <mergeCell ref="K6:K9"/>
    <mergeCell ref="L6:L9"/>
    <mergeCell ref="O6:P6"/>
    <mergeCell ref="W6:W8"/>
    <mergeCell ref="X6:X8"/>
  </mergeCells>
  <conditionalFormatting sqref="C34:H34 C66:G66 E61:H61 G62:H63 C47:H47 G44:H45 G49:H50 C51:H52 G55:H55 G53:H53 C54:H54 C64:H64 C69:H82 C36:H43 F83:H83 C84:H84 C67:F68 C59:H60">
    <cfRule type="expression" priority="31" dxfId="0">
      <formula>'\Рабочая папка\Рег. фонд\Программа по кап. ремонту\Краткосрочные планы\[Сверка краткосрочных планов с рег программой (текущая версия).xlsb]Сверка 2018'!#REF!=1</formula>
    </cfRule>
  </conditionalFormatting>
  <conditionalFormatting sqref="C85:H85">
    <cfRule type="expression" priority="30" dxfId="0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C12:H21">
    <cfRule type="expression" priority="20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C22:H22 F23:H23 C23">
    <cfRule type="expression" priority="19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C27:D32">
    <cfRule type="expression" priority="18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C24:H24">
    <cfRule type="expression" priority="17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C25:H26">
    <cfRule type="expression" priority="16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D23">
    <cfRule type="expression" priority="14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E23">
    <cfRule type="expression" priority="15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V32">
    <cfRule type="expression" priority="12" dxfId="1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13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C44:E44">
    <cfRule type="expression" priority="11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C45:F45">
    <cfRule type="expression" priority="10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C49:F49">
    <cfRule type="expression" priority="9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C50:D50">
    <cfRule type="expression" priority="8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C50:D50 C55 C53">
    <cfRule type="expression" priority="7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E50">
    <cfRule type="expression" priority="6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D55:F55 D53:F53">
    <cfRule type="expression" priority="5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C61">
    <cfRule type="expression" priority="2" dxfId="0">
      <formula>'\Рабочая папка\Рег. фонд\Программа по кап. ремонту\Краткосрочные планы\[Сверка краткосрочных планов с рег программой (текущая версия).xlsb]Сверка 2018'!#REF!=1</formula>
    </cfRule>
  </conditionalFormatting>
  <conditionalFormatting sqref="D61">
    <cfRule type="expression" priority="1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printOptions horizontalCentered="1"/>
  <pageMargins left="0.2362204724409449" right="0.2362204724409449" top="0.5511811023622047" bottom="0.35433070866141736" header="0.31496062992125984" footer="0.31496062992125984"/>
  <pageSetup fitToHeight="0" fitToWidth="0" horizontalDpi="600" verticalDpi="600" orientation="landscape" pageOrder="overThenDown" paperSize="9" scale="52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1">
            <xm:f>'\Рабочая папка\Рег. фонд\Программа по кап. ремонту\Краткосрочные планы\[Сверка краткосрочных планов с рег программой (текущая версия).xlsb]Сверка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C34:H34 C66:G66 E61:H61 G62:H63 C47:H47 G44:H45 G49:H50 C51:H52 G55:H55 G53:H53 C54:H54 C64:H64 C69:H82 C36:H43 F83:H83 C84:H84 C67:F68 C59:H60</xm:sqref>
        </x14:conditionalFormatting>
        <x14:conditionalFormatting xmlns:xm="http://schemas.microsoft.com/office/excel/2006/main">
          <x14:cfRule type="expression" priority="30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3999499976634979"/>
                </patternFill>
              </fill>
            </x14:dxf>
          </x14:cfRule>
          <xm:sqref>C85:H85</xm:sqref>
        </x14:conditionalFormatting>
        <x14:conditionalFormatting xmlns:xm="http://schemas.microsoft.com/office/excel/2006/main">
          <x14:cfRule type="expression" priority="20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C12:H21</xm:sqref>
        </x14:conditionalFormatting>
        <x14:conditionalFormatting xmlns:xm="http://schemas.microsoft.com/office/excel/2006/main">
          <x14:cfRule type="expression" priority="19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C22:H22 F23:H23 C23</xm:sqref>
        </x14:conditionalFormatting>
        <x14:conditionalFormatting xmlns:xm="http://schemas.microsoft.com/office/excel/2006/main">
          <x14:cfRule type="expression" priority="18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C27:D32</xm:sqref>
        </x14:conditionalFormatting>
        <x14:conditionalFormatting xmlns:xm="http://schemas.microsoft.com/office/excel/2006/main">
          <x14:cfRule type="expression" priority="17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C24:H24</xm:sqref>
        </x14:conditionalFormatting>
        <x14:conditionalFormatting xmlns:xm="http://schemas.microsoft.com/office/excel/2006/main">
          <x14:cfRule type="expression" priority="16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C25:H26</xm:sqref>
        </x14:conditionalFormatting>
        <x14:conditionalFormatting xmlns:xm="http://schemas.microsoft.com/office/excel/2006/main">
          <x14:cfRule type="expression" priority="14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D23</xm:sqref>
        </x14:conditionalFormatting>
        <x14:conditionalFormatting xmlns:xm="http://schemas.microsoft.com/office/excel/2006/main">
          <x14:cfRule type="expression" priority="15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E23</xm:sqref>
        </x14:conditionalFormatting>
        <x14:conditionalFormatting xmlns:xm="http://schemas.microsoft.com/office/excel/2006/main">
          <x14:cfRule type="expression" priority="12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9" tint="0.3999499976634979"/>
                </patternFill>
              </fill>
            </x14:dxf>
          </x14:cfRule>
          <x14:cfRule type="expression" priority="13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V32</xm:sqref>
        </x14:conditionalFormatting>
        <x14:conditionalFormatting xmlns:xm="http://schemas.microsoft.com/office/excel/2006/main">
          <x14:cfRule type="expression" priority="11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C44:E44</xm:sqref>
        </x14:conditionalFormatting>
        <x14:conditionalFormatting xmlns:xm="http://schemas.microsoft.com/office/excel/2006/main">
          <x14:cfRule type="expression" priority="10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C45:F45</xm:sqref>
        </x14:conditionalFormatting>
        <x14:conditionalFormatting xmlns:xm="http://schemas.microsoft.com/office/excel/2006/main">
          <x14:cfRule type="expression" priority="9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C49:F49</xm:sqref>
        </x14:conditionalFormatting>
        <x14:conditionalFormatting xmlns:xm="http://schemas.microsoft.com/office/excel/2006/main">
          <x14:cfRule type="expression" priority="8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C50:D50</xm:sqref>
        </x14:conditionalFormatting>
        <x14:conditionalFormatting xmlns:xm="http://schemas.microsoft.com/office/excel/2006/main">
          <x14:cfRule type="expression" priority="7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C50:D50 C55 C53</xm:sqref>
        </x14:conditionalFormatting>
        <x14:conditionalFormatting xmlns:xm="http://schemas.microsoft.com/office/excel/2006/main">
          <x14:cfRule type="expression" priority="6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E50</xm:sqref>
        </x14:conditionalFormatting>
        <x14:conditionalFormatting xmlns:xm="http://schemas.microsoft.com/office/excel/2006/main">
          <x14:cfRule type="expression" priority="5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D55:F55 D53:F53</xm:sqref>
        </x14:conditionalFormatting>
        <x14:conditionalFormatting xmlns:xm="http://schemas.microsoft.com/office/excel/2006/main">
          <x14:cfRule type="expression" priority="2">
            <xm:f>'\Рабочая папка\Рег. фонд\Программа по кап. ремонту\Краткосрочные планы\[Сверка краткосрочных планов с рег программой (текущая версия).xlsb]Сверка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C61</xm:sqref>
        </x14:conditionalFormatting>
        <x14:conditionalFormatting xmlns:xm="http://schemas.microsoft.com/office/excel/2006/main">
          <x14:cfRule type="expression" priority="1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D61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000396251678"/>
  </sheetPr>
  <dimension ref="A1:AT133"/>
  <sheetViews>
    <sheetView view="pageBreakPreview" zoomScale="80" zoomScaleSheetLayoutView="80" workbookViewId="0" topLeftCell="A13">
      <selection activeCell="AJ3" sqref="AJ3"/>
    </sheetView>
  </sheetViews>
  <sheetFormatPr defaultColWidth="9.140625" defaultRowHeight="15"/>
  <cols>
    <col min="1" max="1" width="6.8515625" style="26" customWidth="1"/>
    <col min="2" max="2" width="9.421875" style="27" customWidth="1"/>
    <col min="3" max="3" width="16.421875" style="28" customWidth="1"/>
    <col min="4" max="4" width="14.140625" style="28" customWidth="1"/>
    <col min="5" max="5" width="20.00390625" style="29" customWidth="1"/>
    <col min="6" max="6" width="6.421875" style="30" customWidth="1"/>
    <col min="7" max="8" width="4.57421875" style="30" customWidth="1"/>
    <col min="9" max="9" width="18.8515625" style="31" customWidth="1"/>
    <col min="10" max="10" width="15.00390625" style="31" customWidth="1"/>
    <col min="11" max="11" width="12.421875" style="31" customWidth="1"/>
    <col min="12" max="12" width="12.28125" style="31" customWidth="1"/>
    <col min="13" max="13" width="14.7109375" style="31" customWidth="1"/>
    <col min="14" max="14" width="10.00390625" style="31" bestFit="1" customWidth="1"/>
    <col min="15" max="15" width="18.00390625" style="31" customWidth="1"/>
    <col min="16" max="16" width="5.57421875" style="31" customWidth="1"/>
    <col min="17" max="17" width="18.7109375" style="31" customWidth="1"/>
    <col min="18" max="18" width="13.7109375" style="31" customWidth="1"/>
    <col min="19" max="19" width="18.28125" style="31" customWidth="1"/>
    <col min="20" max="20" width="7.00390625" style="31" customWidth="1"/>
    <col min="21" max="21" width="7.7109375" style="31" customWidth="1"/>
    <col min="22" max="22" width="11.00390625" style="31" customWidth="1"/>
    <col min="23" max="23" width="17.00390625" style="31" customWidth="1"/>
    <col min="24" max="24" width="12.7109375" style="31" customWidth="1"/>
    <col min="25" max="25" width="15.57421875" style="31" customWidth="1"/>
    <col min="26" max="28" width="7.00390625" style="31" customWidth="1"/>
    <col min="29" max="29" width="8.7109375" style="31" customWidth="1"/>
    <col min="30" max="31" width="9.140625" style="31" customWidth="1"/>
    <col min="32" max="34" width="7.00390625" style="31" customWidth="1"/>
    <col min="35" max="35" width="13.7109375" style="31" customWidth="1"/>
    <col min="36" max="43" width="7.00390625" style="31" customWidth="1"/>
    <col min="44" max="44" width="16.7109375" style="31" customWidth="1"/>
    <col min="45" max="45" width="17.421875" style="31" customWidth="1"/>
    <col min="46" max="46" width="9.140625" style="31" customWidth="1"/>
    <col min="47" max="47" width="15.28125" style="31" bestFit="1" customWidth="1"/>
    <col min="48" max="48" width="15.28125" style="31" customWidth="1"/>
    <col min="49" max="16384" width="9.140625" style="31" customWidth="1"/>
  </cols>
  <sheetData>
    <row r="1" spans="10:45" ht="28.15" customHeight="1">
      <c r="J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409"/>
      <c r="X1" s="409"/>
      <c r="Y1" s="409"/>
      <c r="Z1" s="409"/>
      <c r="AA1" s="409"/>
      <c r="AB1" s="409"/>
      <c r="AC1" s="409"/>
      <c r="AD1" s="409"/>
      <c r="AE1" s="409"/>
      <c r="AF1" s="32"/>
      <c r="AG1" s="32"/>
      <c r="AH1" s="409" t="s">
        <v>98</v>
      </c>
      <c r="AI1" s="409"/>
      <c r="AJ1" s="409"/>
      <c r="AK1" s="409"/>
      <c r="AL1" s="409"/>
      <c r="AM1" s="409"/>
      <c r="AN1" s="409"/>
      <c r="AO1" s="409"/>
      <c r="AP1" s="409"/>
      <c r="AQ1" s="409"/>
      <c r="AR1" s="409"/>
      <c r="AS1" s="409"/>
    </row>
    <row r="2" spans="10:45" ht="45.85" customHeight="1">
      <c r="J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234"/>
      <c r="X2" s="234"/>
      <c r="Y2" s="234"/>
      <c r="Z2" s="234"/>
      <c r="AA2" s="234"/>
      <c r="AB2" s="234"/>
      <c r="AC2" s="234"/>
      <c r="AD2" s="234"/>
      <c r="AE2" s="234"/>
      <c r="AF2" s="32"/>
      <c r="AG2" s="32"/>
      <c r="AH2" s="234"/>
      <c r="AI2" s="234"/>
      <c r="AJ2" s="234"/>
      <c r="AK2" s="234"/>
      <c r="AL2" s="234"/>
      <c r="AM2" s="234"/>
      <c r="AN2" s="234"/>
      <c r="AO2" s="409" t="s">
        <v>99</v>
      </c>
      <c r="AP2" s="409"/>
      <c r="AQ2" s="409"/>
      <c r="AR2" s="409"/>
      <c r="AS2" s="409"/>
    </row>
    <row r="3" spans="10:45" ht="61.55" customHeight="1">
      <c r="J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234"/>
      <c r="X3" s="234"/>
      <c r="Y3" s="234"/>
      <c r="Z3" s="234"/>
      <c r="AA3" s="234"/>
      <c r="AB3" s="234"/>
      <c r="AC3" s="234"/>
      <c r="AD3" s="234"/>
      <c r="AE3" s="234"/>
      <c r="AF3" s="32"/>
      <c r="AG3" s="32"/>
      <c r="AH3" s="234"/>
      <c r="AI3" s="234"/>
      <c r="AJ3" s="382"/>
      <c r="AK3" s="234"/>
      <c r="AL3" s="234"/>
      <c r="AM3" s="409" t="s">
        <v>144</v>
      </c>
      <c r="AN3" s="409"/>
      <c r="AO3" s="409"/>
      <c r="AP3" s="409"/>
      <c r="AQ3" s="409"/>
      <c r="AR3" s="409"/>
      <c r="AS3" s="409"/>
    </row>
    <row r="4" spans="10:45" ht="52.4" customHeight="1">
      <c r="J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234"/>
      <c r="X4" s="234"/>
      <c r="Y4" s="234"/>
      <c r="Z4" s="234"/>
      <c r="AA4" s="234"/>
      <c r="AB4" s="234"/>
      <c r="AC4" s="234"/>
      <c r="AD4" s="234"/>
      <c r="AE4" s="234"/>
      <c r="AF4" s="32"/>
      <c r="AG4" s="32"/>
      <c r="AH4" s="234"/>
      <c r="AI4" s="234"/>
      <c r="AJ4" s="234"/>
      <c r="AK4" s="234"/>
      <c r="AL4" s="234"/>
      <c r="AM4" s="234"/>
      <c r="AN4" s="234"/>
      <c r="AO4" s="234"/>
      <c r="AP4" s="234"/>
      <c r="AQ4" s="234"/>
      <c r="AR4" s="234"/>
      <c r="AS4" s="234"/>
    </row>
    <row r="5" spans="1:45" ht="57" customHeight="1">
      <c r="A5" s="410" t="s">
        <v>126</v>
      </c>
      <c r="B5" s="410"/>
      <c r="C5" s="410"/>
      <c r="D5" s="410"/>
      <c r="E5" s="410"/>
      <c r="F5" s="410"/>
      <c r="G5" s="410"/>
      <c r="H5" s="410"/>
      <c r="I5" s="410"/>
      <c r="J5" s="410"/>
      <c r="K5" s="410"/>
      <c r="L5" s="410"/>
      <c r="M5" s="410"/>
      <c r="N5" s="410"/>
      <c r="O5" s="410"/>
      <c r="P5" s="410"/>
      <c r="Q5" s="410"/>
      <c r="R5" s="410"/>
      <c r="S5" s="410"/>
      <c r="T5" s="410"/>
      <c r="U5" s="410"/>
      <c r="V5" s="410"/>
      <c r="W5" s="410"/>
      <c r="X5" s="411"/>
      <c r="Y5" s="410"/>
      <c r="Z5" s="410"/>
      <c r="AA5" s="410"/>
      <c r="AB5" s="410"/>
      <c r="AC5" s="410"/>
      <c r="AD5" s="410"/>
      <c r="AE5" s="410"/>
      <c r="AF5" s="410"/>
      <c r="AG5" s="410"/>
      <c r="AH5" s="410"/>
      <c r="AI5" s="410"/>
      <c r="AJ5" s="410"/>
      <c r="AK5" s="410"/>
      <c r="AL5" s="410"/>
      <c r="AM5" s="410"/>
      <c r="AN5" s="410"/>
      <c r="AO5" s="410"/>
      <c r="AP5" s="410"/>
      <c r="AQ5" s="410"/>
      <c r="AR5" s="410"/>
      <c r="AS5" s="410"/>
    </row>
    <row r="6" spans="1:45" ht="34.55" customHeight="1">
      <c r="A6" s="413" t="s">
        <v>33</v>
      </c>
      <c r="B6" s="414" t="s">
        <v>1</v>
      </c>
      <c r="C6" s="414"/>
      <c r="D6" s="414"/>
      <c r="E6" s="414"/>
      <c r="F6" s="414"/>
      <c r="G6" s="414"/>
      <c r="H6" s="414"/>
      <c r="I6" s="414" t="s">
        <v>34</v>
      </c>
      <c r="J6" s="414" t="s">
        <v>35</v>
      </c>
      <c r="K6" s="414"/>
      <c r="L6" s="414"/>
      <c r="M6" s="414"/>
      <c r="N6" s="414"/>
      <c r="O6" s="414"/>
      <c r="P6" s="412" t="s">
        <v>36</v>
      </c>
      <c r="Q6" s="412"/>
      <c r="R6" s="412" t="s">
        <v>37</v>
      </c>
      <c r="S6" s="412"/>
      <c r="T6" s="412" t="s">
        <v>38</v>
      </c>
      <c r="U6" s="412"/>
      <c r="V6" s="412" t="s">
        <v>39</v>
      </c>
      <c r="W6" s="412"/>
      <c r="X6" s="418" t="s">
        <v>40</v>
      </c>
      <c r="Y6" s="419"/>
      <c r="Z6" s="412" t="s">
        <v>41</v>
      </c>
      <c r="AA6" s="412"/>
      <c r="AB6" s="412" t="s">
        <v>42</v>
      </c>
      <c r="AC6" s="412"/>
      <c r="AD6" s="412" t="s">
        <v>43</v>
      </c>
      <c r="AE6" s="412"/>
      <c r="AF6" s="412" t="s">
        <v>44</v>
      </c>
      <c r="AG6" s="412"/>
      <c r="AH6" s="414" t="s">
        <v>45</v>
      </c>
      <c r="AI6" s="414"/>
      <c r="AJ6" s="414"/>
      <c r="AK6" s="414"/>
      <c r="AL6" s="414"/>
      <c r="AM6" s="414"/>
      <c r="AN6" s="414"/>
      <c r="AO6" s="414"/>
      <c r="AP6" s="414"/>
      <c r="AQ6" s="414"/>
      <c r="AR6" s="412" t="s">
        <v>46</v>
      </c>
      <c r="AS6" s="412" t="s">
        <v>47</v>
      </c>
    </row>
    <row r="7" spans="1:45" ht="166.25" customHeight="1">
      <c r="A7" s="413"/>
      <c r="B7" s="412" t="s">
        <v>13</v>
      </c>
      <c r="C7" s="412" t="s">
        <v>14</v>
      </c>
      <c r="D7" s="412" t="s">
        <v>15</v>
      </c>
      <c r="E7" s="412" t="s">
        <v>16</v>
      </c>
      <c r="F7" s="412" t="s">
        <v>17</v>
      </c>
      <c r="G7" s="412" t="s">
        <v>18</v>
      </c>
      <c r="H7" s="412" t="s">
        <v>19</v>
      </c>
      <c r="I7" s="414"/>
      <c r="J7" s="235" t="s">
        <v>48</v>
      </c>
      <c r="K7" s="235" t="s">
        <v>49</v>
      </c>
      <c r="L7" s="235" t="s">
        <v>50</v>
      </c>
      <c r="M7" s="235" t="s">
        <v>51</v>
      </c>
      <c r="N7" s="235" t="s">
        <v>52</v>
      </c>
      <c r="O7" s="235" t="s">
        <v>53</v>
      </c>
      <c r="P7" s="412"/>
      <c r="Q7" s="412"/>
      <c r="R7" s="412"/>
      <c r="S7" s="412"/>
      <c r="T7" s="412"/>
      <c r="U7" s="412"/>
      <c r="V7" s="412"/>
      <c r="W7" s="412"/>
      <c r="X7" s="420"/>
      <c r="Y7" s="421"/>
      <c r="Z7" s="412"/>
      <c r="AA7" s="412"/>
      <c r="AB7" s="412"/>
      <c r="AC7" s="412"/>
      <c r="AD7" s="412"/>
      <c r="AE7" s="412"/>
      <c r="AF7" s="412"/>
      <c r="AG7" s="412"/>
      <c r="AH7" s="412" t="s">
        <v>54</v>
      </c>
      <c r="AI7" s="412"/>
      <c r="AJ7" s="412" t="s">
        <v>55</v>
      </c>
      <c r="AK7" s="412"/>
      <c r="AL7" s="412" t="s">
        <v>56</v>
      </c>
      <c r="AM7" s="412"/>
      <c r="AN7" s="412" t="s">
        <v>57</v>
      </c>
      <c r="AO7" s="412"/>
      <c r="AP7" s="412" t="s">
        <v>58</v>
      </c>
      <c r="AQ7" s="412"/>
      <c r="AR7" s="412"/>
      <c r="AS7" s="412"/>
    </row>
    <row r="8" spans="1:45" ht="15">
      <c r="A8" s="413"/>
      <c r="B8" s="412"/>
      <c r="C8" s="412"/>
      <c r="D8" s="412"/>
      <c r="E8" s="412"/>
      <c r="F8" s="412"/>
      <c r="G8" s="412"/>
      <c r="H8" s="412"/>
      <c r="I8" s="236" t="s">
        <v>31</v>
      </c>
      <c r="J8" s="236" t="s">
        <v>31</v>
      </c>
      <c r="K8" s="236" t="s">
        <v>31</v>
      </c>
      <c r="L8" s="236" t="s">
        <v>31</v>
      </c>
      <c r="M8" s="236" t="s">
        <v>31</v>
      </c>
      <c r="N8" s="236" t="s">
        <v>31</v>
      </c>
      <c r="O8" s="236" t="s">
        <v>31</v>
      </c>
      <c r="P8" s="33" t="s">
        <v>59</v>
      </c>
      <c r="Q8" s="236" t="s">
        <v>31</v>
      </c>
      <c r="R8" s="236" t="s">
        <v>60</v>
      </c>
      <c r="S8" s="236" t="s">
        <v>31</v>
      </c>
      <c r="T8" s="236" t="s">
        <v>60</v>
      </c>
      <c r="U8" s="33" t="s">
        <v>31</v>
      </c>
      <c r="V8" s="236" t="s">
        <v>60</v>
      </c>
      <c r="W8" s="236" t="s">
        <v>31</v>
      </c>
      <c r="X8" s="236" t="s">
        <v>60</v>
      </c>
      <c r="Y8" s="236" t="s">
        <v>31</v>
      </c>
      <c r="Z8" s="236" t="s">
        <v>61</v>
      </c>
      <c r="AA8" s="33" t="s">
        <v>31</v>
      </c>
      <c r="AB8" s="236" t="s">
        <v>60</v>
      </c>
      <c r="AC8" s="236" t="s">
        <v>31</v>
      </c>
      <c r="AD8" s="236" t="s">
        <v>60</v>
      </c>
      <c r="AE8" s="236" t="s">
        <v>31</v>
      </c>
      <c r="AF8" s="33" t="s">
        <v>59</v>
      </c>
      <c r="AG8" s="236" t="s">
        <v>31</v>
      </c>
      <c r="AH8" s="33" t="s">
        <v>59</v>
      </c>
      <c r="AI8" s="236" t="s">
        <v>31</v>
      </c>
      <c r="AJ8" s="33" t="s">
        <v>59</v>
      </c>
      <c r="AK8" s="236" t="s">
        <v>31</v>
      </c>
      <c r="AL8" s="33" t="s">
        <v>59</v>
      </c>
      <c r="AM8" s="236" t="s">
        <v>31</v>
      </c>
      <c r="AN8" s="33" t="s">
        <v>59</v>
      </c>
      <c r="AO8" s="236" t="s">
        <v>31</v>
      </c>
      <c r="AP8" s="33" t="s">
        <v>59</v>
      </c>
      <c r="AQ8" s="236" t="s">
        <v>31</v>
      </c>
      <c r="AR8" s="236" t="s">
        <v>31</v>
      </c>
      <c r="AS8" s="236" t="s">
        <v>31</v>
      </c>
    </row>
    <row r="9" spans="1:45" s="37" customFormat="1" ht="15">
      <c r="A9" s="34">
        <v>1</v>
      </c>
      <c r="B9" s="236">
        <v>2</v>
      </c>
      <c r="C9" s="236">
        <v>3</v>
      </c>
      <c r="D9" s="236">
        <v>4</v>
      </c>
      <c r="E9" s="236">
        <v>5</v>
      </c>
      <c r="F9" s="34">
        <v>6</v>
      </c>
      <c r="G9" s="34">
        <v>7</v>
      </c>
      <c r="H9" s="34">
        <v>8</v>
      </c>
      <c r="I9" s="34">
        <v>9</v>
      </c>
      <c r="J9" s="34">
        <v>10</v>
      </c>
      <c r="K9" s="34">
        <v>11</v>
      </c>
      <c r="L9" s="34">
        <v>12</v>
      </c>
      <c r="M9" s="34">
        <v>13</v>
      </c>
      <c r="N9" s="34">
        <v>14</v>
      </c>
      <c r="O9" s="34">
        <v>15</v>
      </c>
      <c r="P9" s="35">
        <v>16</v>
      </c>
      <c r="Q9" s="34">
        <v>17</v>
      </c>
      <c r="R9" s="34">
        <v>18</v>
      </c>
      <c r="S9" s="34">
        <v>19</v>
      </c>
      <c r="T9" s="34">
        <v>20</v>
      </c>
      <c r="U9" s="36">
        <v>21</v>
      </c>
      <c r="V9" s="34">
        <v>22</v>
      </c>
      <c r="W9" s="34">
        <v>23</v>
      </c>
      <c r="X9" s="34"/>
      <c r="Y9" s="34">
        <v>24</v>
      </c>
      <c r="Z9" s="34">
        <v>25</v>
      </c>
      <c r="AA9" s="36">
        <v>26</v>
      </c>
      <c r="AB9" s="34">
        <v>27</v>
      </c>
      <c r="AC9" s="34">
        <v>28</v>
      </c>
      <c r="AD9" s="34">
        <v>29</v>
      </c>
      <c r="AE9" s="34">
        <v>30</v>
      </c>
      <c r="AF9" s="36">
        <v>31</v>
      </c>
      <c r="AG9" s="34">
        <v>32</v>
      </c>
      <c r="AH9" s="36">
        <v>33</v>
      </c>
      <c r="AI9" s="34">
        <v>34</v>
      </c>
      <c r="AJ9" s="36">
        <v>35</v>
      </c>
      <c r="AK9" s="34">
        <v>36</v>
      </c>
      <c r="AL9" s="36">
        <v>37</v>
      </c>
      <c r="AM9" s="34">
        <v>38</v>
      </c>
      <c r="AN9" s="36">
        <v>39</v>
      </c>
      <c r="AO9" s="34">
        <v>40</v>
      </c>
      <c r="AP9" s="36">
        <v>41</v>
      </c>
      <c r="AQ9" s="34">
        <v>42</v>
      </c>
      <c r="AR9" s="34">
        <v>43</v>
      </c>
      <c r="AS9" s="34">
        <v>44</v>
      </c>
    </row>
    <row r="10" spans="1:45" s="129" customFormat="1" ht="33.4" customHeight="1">
      <c r="A10" s="122" t="s">
        <v>106</v>
      </c>
      <c r="B10" s="123"/>
      <c r="C10" s="124"/>
      <c r="D10" s="124"/>
      <c r="E10" s="124"/>
      <c r="F10" s="125"/>
      <c r="G10" s="125"/>
      <c r="H10" s="125"/>
      <c r="I10" s="126"/>
      <c r="J10" s="126"/>
      <c r="K10" s="126"/>
      <c r="L10" s="126"/>
      <c r="M10" s="126"/>
      <c r="N10" s="126"/>
      <c r="O10" s="126"/>
      <c r="P10" s="127"/>
      <c r="Q10" s="126"/>
      <c r="R10" s="126"/>
      <c r="S10" s="126"/>
      <c r="T10" s="126"/>
      <c r="U10" s="126"/>
      <c r="V10" s="126"/>
      <c r="W10" s="126"/>
      <c r="X10" s="218"/>
      <c r="Y10" s="126"/>
      <c r="Z10" s="126"/>
      <c r="AA10" s="126"/>
      <c r="AB10" s="126"/>
      <c r="AC10" s="126"/>
      <c r="AD10" s="126"/>
      <c r="AE10" s="126"/>
      <c r="AF10" s="127"/>
      <c r="AG10" s="126"/>
      <c r="AH10" s="127"/>
      <c r="AI10" s="126"/>
      <c r="AJ10" s="127"/>
      <c r="AK10" s="126"/>
      <c r="AL10" s="127"/>
      <c r="AM10" s="126"/>
      <c r="AN10" s="127"/>
      <c r="AO10" s="126"/>
      <c r="AP10" s="127"/>
      <c r="AQ10" s="126"/>
      <c r="AR10" s="126"/>
      <c r="AS10" s="128"/>
    </row>
    <row r="11" spans="1:45" s="327" customFormat="1" ht="18.35">
      <c r="A11" s="38">
        <v>1</v>
      </c>
      <c r="B11" s="38" t="s">
        <v>70</v>
      </c>
      <c r="C11" s="39" t="s">
        <v>71</v>
      </c>
      <c r="D11" s="39" t="s">
        <v>78</v>
      </c>
      <c r="E11" s="39" t="s">
        <v>79</v>
      </c>
      <c r="F11" s="40">
        <v>10</v>
      </c>
      <c r="G11" s="40"/>
      <c r="H11" s="40"/>
      <c r="I11" s="42">
        <f aca="true" t="shared" si="0" ref="I11:I31">J11+K11+L11+M11+N11+O11+Q11+S11+U11+W11+Y11+AA11+AC11+AE11+AG11+AI11+AK11+AM11+AO11+AQ11+AR11</f>
        <v>5905018.2299999995</v>
      </c>
      <c r="J11" s="42"/>
      <c r="K11" s="42"/>
      <c r="L11" s="42"/>
      <c r="M11" s="42"/>
      <c r="N11" s="42"/>
      <c r="O11" s="42"/>
      <c r="P11" s="47">
        <v>3</v>
      </c>
      <c r="Q11" s="42">
        <f aca="true" t="shared" si="1" ref="Q11:Q22">1968339.41*P11</f>
        <v>5905018.2299999995</v>
      </c>
      <c r="R11" s="48"/>
      <c r="S11" s="42"/>
      <c r="T11" s="49"/>
      <c r="U11" s="49"/>
      <c r="V11" s="42"/>
      <c r="W11" s="42"/>
      <c r="X11" s="42"/>
      <c r="Y11" s="42"/>
      <c r="Z11" s="49"/>
      <c r="AA11" s="49"/>
      <c r="AB11" s="42"/>
      <c r="AC11" s="42"/>
      <c r="AD11" s="42"/>
      <c r="AE11" s="42"/>
      <c r="AF11" s="43"/>
      <c r="AG11" s="42"/>
      <c r="AH11" s="43"/>
      <c r="AI11" s="42"/>
      <c r="AJ11" s="43"/>
      <c r="AK11" s="42"/>
      <c r="AL11" s="43"/>
      <c r="AM11" s="42"/>
      <c r="AN11" s="43"/>
      <c r="AO11" s="42"/>
      <c r="AP11" s="43"/>
      <c r="AQ11" s="42"/>
      <c r="AR11" s="41">
        <v>0</v>
      </c>
      <c r="AS11" s="42"/>
    </row>
    <row r="12" spans="1:45" s="327" customFormat="1" ht="18.35">
      <c r="A12" s="38">
        <v>2</v>
      </c>
      <c r="B12" s="38" t="s">
        <v>70</v>
      </c>
      <c r="C12" s="39" t="s">
        <v>71</v>
      </c>
      <c r="D12" s="39" t="s">
        <v>78</v>
      </c>
      <c r="E12" s="39" t="s">
        <v>81</v>
      </c>
      <c r="F12" s="40">
        <v>19</v>
      </c>
      <c r="G12" s="40"/>
      <c r="H12" s="40"/>
      <c r="I12" s="42">
        <f t="shared" si="0"/>
        <v>11810036.459999999</v>
      </c>
      <c r="J12" s="42"/>
      <c r="K12" s="42"/>
      <c r="L12" s="42"/>
      <c r="M12" s="42"/>
      <c r="N12" s="42"/>
      <c r="O12" s="42"/>
      <c r="P12" s="47">
        <v>6</v>
      </c>
      <c r="Q12" s="42">
        <f t="shared" si="1"/>
        <v>11810036.459999999</v>
      </c>
      <c r="R12" s="48"/>
      <c r="S12" s="42"/>
      <c r="T12" s="49"/>
      <c r="U12" s="49"/>
      <c r="V12" s="42"/>
      <c r="W12" s="42"/>
      <c r="X12" s="42"/>
      <c r="Y12" s="42"/>
      <c r="Z12" s="49"/>
      <c r="AA12" s="49"/>
      <c r="AB12" s="42"/>
      <c r="AC12" s="42"/>
      <c r="AD12" s="42"/>
      <c r="AE12" s="42"/>
      <c r="AF12" s="43"/>
      <c r="AG12" s="42"/>
      <c r="AH12" s="43"/>
      <c r="AI12" s="42"/>
      <c r="AJ12" s="43"/>
      <c r="AK12" s="42"/>
      <c r="AL12" s="43"/>
      <c r="AM12" s="42"/>
      <c r="AN12" s="43"/>
      <c r="AO12" s="42"/>
      <c r="AP12" s="43"/>
      <c r="AQ12" s="42"/>
      <c r="AR12" s="41">
        <v>0</v>
      </c>
      <c r="AS12" s="42"/>
    </row>
    <row r="13" spans="1:45" s="327" customFormat="1" ht="18.35">
      <c r="A13" s="38">
        <v>3</v>
      </c>
      <c r="B13" s="38" t="s">
        <v>70</v>
      </c>
      <c r="C13" s="39" t="s">
        <v>71</v>
      </c>
      <c r="D13" s="39" t="s">
        <v>78</v>
      </c>
      <c r="E13" s="39" t="s">
        <v>82</v>
      </c>
      <c r="F13" s="40">
        <v>16</v>
      </c>
      <c r="G13" s="40"/>
      <c r="H13" s="40"/>
      <c r="I13" s="42">
        <f t="shared" si="0"/>
        <v>3936678.82</v>
      </c>
      <c r="J13" s="42"/>
      <c r="K13" s="42"/>
      <c r="L13" s="42"/>
      <c r="M13" s="42"/>
      <c r="N13" s="42"/>
      <c r="O13" s="42"/>
      <c r="P13" s="47">
        <v>2</v>
      </c>
      <c r="Q13" s="42">
        <f t="shared" si="1"/>
        <v>3936678.82</v>
      </c>
      <c r="R13" s="48"/>
      <c r="S13" s="42"/>
      <c r="T13" s="49"/>
      <c r="U13" s="49"/>
      <c r="V13" s="42"/>
      <c r="W13" s="42"/>
      <c r="X13" s="42"/>
      <c r="Y13" s="42"/>
      <c r="Z13" s="49"/>
      <c r="AA13" s="49"/>
      <c r="AB13" s="42"/>
      <c r="AC13" s="42"/>
      <c r="AD13" s="42"/>
      <c r="AE13" s="42"/>
      <c r="AF13" s="43"/>
      <c r="AG13" s="42"/>
      <c r="AH13" s="43"/>
      <c r="AI13" s="42"/>
      <c r="AJ13" s="43"/>
      <c r="AK13" s="42"/>
      <c r="AL13" s="43"/>
      <c r="AM13" s="42"/>
      <c r="AN13" s="43"/>
      <c r="AO13" s="42"/>
      <c r="AP13" s="43"/>
      <c r="AQ13" s="42"/>
      <c r="AR13" s="41">
        <v>0</v>
      </c>
      <c r="AS13" s="42"/>
    </row>
    <row r="14" spans="1:45" s="327" customFormat="1" ht="18.35">
      <c r="A14" s="38">
        <v>4</v>
      </c>
      <c r="B14" s="38" t="s">
        <v>70</v>
      </c>
      <c r="C14" s="39" t="s">
        <v>71</v>
      </c>
      <c r="D14" s="39" t="s">
        <v>78</v>
      </c>
      <c r="E14" s="39" t="s">
        <v>82</v>
      </c>
      <c r="F14" s="40">
        <v>44</v>
      </c>
      <c r="G14" s="40"/>
      <c r="H14" s="40"/>
      <c r="I14" s="42">
        <f t="shared" si="0"/>
        <v>7873357.64</v>
      </c>
      <c r="J14" s="42"/>
      <c r="K14" s="42"/>
      <c r="L14" s="42"/>
      <c r="M14" s="42"/>
      <c r="N14" s="42"/>
      <c r="O14" s="42"/>
      <c r="P14" s="47">
        <v>4</v>
      </c>
      <c r="Q14" s="42">
        <f t="shared" si="1"/>
        <v>7873357.64</v>
      </c>
      <c r="R14" s="48"/>
      <c r="S14" s="42"/>
      <c r="T14" s="49"/>
      <c r="U14" s="49"/>
      <c r="V14" s="42"/>
      <c r="W14" s="42"/>
      <c r="X14" s="42"/>
      <c r="Y14" s="42"/>
      <c r="Z14" s="49"/>
      <c r="AA14" s="49"/>
      <c r="AB14" s="42"/>
      <c r="AC14" s="42"/>
      <c r="AD14" s="42"/>
      <c r="AE14" s="42"/>
      <c r="AF14" s="43"/>
      <c r="AG14" s="42"/>
      <c r="AH14" s="43"/>
      <c r="AI14" s="42"/>
      <c r="AJ14" s="43"/>
      <c r="AK14" s="42"/>
      <c r="AL14" s="43"/>
      <c r="AM14" s="42"/>
      <c r="AN14" s="43"/>
      <c r="AO14" s="42"/>
      <c r="AP14" s="43"/>
      <c r="AQ14" s="42"/>
      <c r="AR14" s="41">
        <v>0</v>
      </c>
      <c r="AS14" s="42"/>
    </row>
    <row r="15" spans="1:45" s="327" customFormat="1" ht="18.35">
      <c r="A15" s="38">
        <v>5</v>
      </c>
      <c r="B15" s="38" t="s">
        <v>70</v>
      </c>
      <c r="C15" s="39" t="s">
        <v>71</v>
      </c>
      <c r="D15" s="39" t="s">
        <v>78</v>
      </c>
      <c r="E15" s="39" t="s">
        <v>85</v>
      </c>
      <c r="F15" s="40">
        <v>15</v>
      </c>
      <c r="G15" s="40"/>
      <c r="H15" s="40"/>
      <c r="I15" s="42">
        <f t="shared" si="0"/>
        <v>5905018.2299999995</v>
      </c>
      <c r="J15" s="42"/>
      <c r="K15" s="42"/>
      <c r="L15" s="42"/>
      <c r="M15" s="42"/>
      <c r="N15" s="42"/>
      <c r="O15" s="42"/>
      <c r="P15" s="47">
        <v>3</v>
      </c>
      <c r="Q15" s="42">
        <f t="shared" si="1"/>
        <v>5905018.2299999995</v>
      </c>
      <c r="R15" s="48"/>
      <c r="S15" s="42"/>
      <c r="T15" s="49"/>
      <c r="U15" s="49"/>
      <c r="V15" s="42"/>
      <c r="W15" s="42"/>
      <c r="X15" s="42"/>
      <c r="Y15" s="42"/>
      <c r="Z15" s="49"/>
      <c r="AA15" s="49"/>
      <c r="AB15" s="42"/>
      <c r="AC15" s="42"/>
      <c r="AD15" s="42"/>
      <c r="AE15" s="42"/>
      <c r="AF15" s="43"/>
      <c r="AG15" s="42"/>
      <c r="AH15" s="43"/>
      <c r="AI15" s="42"/>
      <c r="AJ15" s="43"/>
      <c r="AK15" s="42"/>
      <c r="AL15" s="43"/>
      <c r="AM15" s="42"/>
      <c r="AN15" s="43"/>
      <c r="AO15" s="42"/>
      <c r="AP15" s="43"/>
      <c r="AQ15" s="42"/>
      <c r="AR15" s="41">
        <v>0</v>
      </c>
      <c r="AS15" s="42"/>
    </row>
    <row r="16" spans="1:45" s="327" customFormat="1" ht="18.35">
      <c r="A16" s="38">
        <v>6</v>
      </c>
      <c r="B16" s="38" t="s">
        <v>70</v>
      </c>
      <c r="C16" s="39" t="s">
        <v>71</v>
      </c>
      <c r="D16" s="39" t="s">
        <v>72</v>
      </c>
      <c r="E16" s="39" t="s">
        <v>73</v>
      </c>
      <c r="F16" s="40">
        <v>168</v>
      </c>
      <c r="G16" s="40"/>
      <c r="H16" s="40"/>
      <c r="I16" s="42">
        <f t="shared" si="0"/>
        <v>5905018.2299999995</v>
      </c>
      <c r="J16" s="42"/>
      <c r="K16" s="42"/>
      <c r="L16" s="42"/>
      <c r="M16" s="42"/>
      <c r="N16" s="42"/>
      <c r="O16" s="42"/>
      <c r="P16" s="47">
        <v>3</v>
      </c>
      <c r="Q16" s="42">
        <f t="shared" si="1"/>
        <v>5905018.2299999995</v>
      </c>
      <c r="R16" s="48"/>
      <c r="S16" s="42"/>
      <c r="T16" s="49"/>
      <c r="U16" s="49"/>
      <c r="V16" s="42"/>
      <c r="W16" s="42"/>
      <c r="X16" s="42"/>
      <c r="Y16" s="42"/>
      <c r="Z16" s="49"/>
      <c r="AA16" s="49"/>
      <c r="AB16" s="42"/>
      <c r="AC16" s="42"/>
      <c r="AD16" s="42"/>
      <c r="AE16" s="42"/>
      <c r="AF16" s="43"/>
      <c r="AG16" s="42"/>
      <c r="AH16" s="43"/>
      <c r="AI16" s="42"/>
      <c r="AJ16" s="43"/>
      <c r="AK16" s="42"/>
      <c r="AL16" s="43"/>
      <c r="AM16" s="42"/>
      <c r="AN16" s="43"/>
      <c r="AO16" s="42"/>
      <c r="AP16" s="43"/>
      <c r="AQ16" s="42"/>
      <c r="AR16" s="41">
        <v>0</v>
      </c>
      <c r="AS16" s="42"/>
    </row>
    <row r="17" spans="1:45" s="327" customFormat="1" ht="18.35">
      <c r="A17" s="38">
        <v>7</v>
      </c>
      <c r="B17" s="38" t="s">
        <v>70</v>
      </c>
      <c r="C17" s="39" t="s">
        <v>71</v>
      </c>
      <c r="D17" s="39" t="s">
        <v>72</v>
      </c>
      <c r="E17" s="39" t="s">
        <v>73</v>
      </c>
      <c r="F17" s="40">
        <v>130</v>
      </c>
      <c r="G17" s="40"/>
      <c r="H17" s="40"/>
      <c r="I17" s="42">
        <f t="shared" si="0"/>
        <v>3936678.82</v>
      </c>
      <c r="J17" s="42"/>
      <c r="K17" s="42"/>
      <c r="L17" s="42"/>
      <c r="M17" s="42"/>
      <c r="N17" s="42"/>
      <c r="O17" s="42"/>
      <c r="P17" s="47">
        <v>2</v>
      </c>
      <c r="Q17" s="42">
        <f t="shared" si="1"/>
        <v>3936678.82</v>
      </c>
      <c r="R17" s="48"/>
      <c r="S17" s="42"/>
      <c r="T17" s="49"/>
      <c r="U17" s="49"/>
      <c r="V17" s="42"/>
      <c r="W17" s="42"/>
      <c r="X17" s="42"/>
      <c r="Y17" s="42"/>
      <c r="Z17" s="49"/>
      <c r="AA17" s="49"/>
      <c r="AB17" s="42"/>
      <c r="AC17" s="42"/>
      <c r="AD17" s="42"/>
      <c r="AE17" s="42"/>
      <c r="AF17" s="43"/>
      <c r="AG17" s="42"/>
      <c r="AH17" s="43"/>
      <c r="AI17" s="42"/>
      <c r="AJ17" s="43"/>
      <c r="AK17" s="42"/>
      <c r="AL17" s="43"/>
      <c r="AM17" s="42"/>
      <c r="AN17" s="43"/>
      <c r="AO17" s="42"/>
      <c r="AP17" s="43"/>
      <c r="AQ17" s="42"/>
      <c r="AR17" s="41">
        <v>0</v>
      </c>
      <c r="AS17" s="42"/>
    </row>
    <row r="18" spans="1:45" s="327" customFormat="1" ht="18.35">
      <c r="A18" s="38">
        <v>8</v>
      </c>
      <c r="B18" s="38" t="s">
        <v>70</v>
      </c>
      <c r="C18" s="39" t="s">
        <v>71</v>
      </c>
      <c r="D18" s="39" t="s">
        <v>72</v>
      </c>
      <c r="E18" s="39" t="s">
        <v>76</v>
      </c>
      <c r="F18" s="40">
        <v>57</v>
      </c>
      <c r="G18" s="40"/>
      <c r="H18" s="40"/>
      <c r="I18" s="42">
        <f t="shared" si="0"/>
        <v>3936678.82</v>
      </c>
      <c r="J18" s="42"/>
      <c r="K18" s="42"/>
      <c r="L18" s="42"/>
      <c r="M18" s="42"/>
      <c r="N18" s="42"/>
      <c r="O18" s="42"/>
      <c r="P18" s="47">
        <v>2</v>
      </c>
      <c r="Q18" s="42">
        <f t="shared" si="1"/>
        <v>3936678.82</v>
      </c>
      <c r="R18" s="48"/>
      <c r="S18" s="42"/>
      <c r="T18" s="49"/>
      <c r="U18" s="49"/>
      <c r="V18" s="42"/>
      <c r="W18" s="42"/>
      <c r="X18" s="42"/>
      <c r="Y18" s="42"/>
      <c r="Z18" s="49"/>
      <c r="AA18" s="49"/>
      <c r="AB18" s="42"/>
      <c r="AC18" s="42"/>
      <c r="AD18" s="42"/>
      <c r="AE18" s="42"/>
      <c r="AF18" s="43"/>
      <c r="AG18" s="42"/>
      <c r="AH18" s="43"/>
      <c r="AI18" s="42"/>
      <c r="AJ18" s="43"/>
      <c r="AK18" s="42"/>
      <c r="AL18" s="43"/>
      <c r="AM18" s="42"/>
      <c r="AN18" s="43"/>
      <c r="AO18" s="42"/>
      <c r="AP18" s="43"/>
      <c r="AQ18" s="42"/>
      <c r="AR18" s="41">
        <v>0</v>
      </c>
      <c r="AS18" s="42"/>
    </row>
    <row r="19" spans="1:45" s="327" customFormat="1" ht="18.35">
      <c r="A19" s="38">
        <v>9</v>
      </c>
      <c r="B19" s="38" t="s">
        <v>70</v>
      </c>
      <c r="C19" s="39" t="s">
        <v>71</v>
      </c>
      <c r="D19" s="39" t="s">
        <v>80</v>
      </c>
      <c r="E19" s="38" t="s">
        <v>91</v>
      </c>
      <c r="F19" s="40">
        <v>7</v>
      </c>
      <c r="G19" s="40"/>
      <c r="H19" s="40"/>
      <c r="I19" s="42">
        <f t="shared" si="0"/>
        <v>7873357.64</v>
      </c>
      <c r="J19" s="42"/>
      <c r="K19" s="42"/>
      <c r="L19" s="42"/>
      <c r="M19" s="42"/>
      <c r="N19" s="42"/>
      <c r="O19" s="42"/>
      <c r="P19" s="47">
        <v>4</v>
      </c>
      <c r="Q19" s="42">
        <f t="shared" si="1"/>
        <v>7873357.64</v>
      </c>
      <c r="R19" s="48"/>
      <c r="S19" s="42"/>
      <c r="T19" s="49"/>
      <c r="U19" s="49"/>
      <c r="V19" s="42"/>
      <c r="W19" s="42"/>
      <c r="X19" s="42"/>
      <c r="Y19" s="42"/>
      <c r="Z19" s="49"/>
      <c r="AA19" s="49"/>
      <c r="AB19" s="42"/>
      <c r="AC19" s="42"/>
      <c r="AD19" s="42"/>
      <c r="AE19" s="42"/>
      <c r="AF19" s="43"/>
      <c r="AG19" s="42"/>
      <c r="AH19" s="43"/>
      <c r="AI19" s="42"/>
      <c r="AJ19" s="43"/>
      <c r="AK19" s="42"/>
      <c r="AL19" s="43"/>
      <c r="AM19" s="42"/>
      <c r="AN19" s="43"/>
      <c r="AO19" s="42"/>
      <c r="AP19" s="43"/>
      <c r="AQ19" s="42"/>
      <c r="AR19" s="41">
        <v>0</v>
      </c>
      <c r="AS19" s="42"/>
    </row>
    <row r="20" spans="1:45" s="327" customFormat="1" ht="18.35">
      <c r="A20" s="38">
        <v>10</v>
      </c>
      <c r="B20" s="38" t="s">
        <v>70</v>
      </c>
      <c r="C20" s="38" t="s">
        <v>71</v>
      </c>
      <c r="D20" s="39" t="s">
        <v>80</v>
      </c>
      <c r="E20" s="38" t="s">
        <v>91</v>
      </c>
      <c r="F20" s="53" t="s">
        <v>96</v>
      </c>
      <c r="G20" s="40"/>
      <c r="H20" s="40"/>
      <c r="I20" s="42">
        <f t="shared" si="0"/>
        <v>7873357.64</v>
      </c>
      <c r="J20" s="42"/>
      <c r="K20" s="42"/>
      <c r="L20" s="42"/>
      <c r="M20" s="42"/>
      <c r="N20" s="42"/>
      <c r="O20" s="42"/>
      <c r="P20" s="47">
        <v>4</v>
      </c>
      <c r="Q20" s="42">
        <f t="shared" si="1"/>
        <v>7873357.64</v>
      </c>
      <c r="R20" s="48"/>
      <c r="S20" s="42"/>
      <c r="T20" s="49"/>
      <c r="U20" s="49"/>
      <c r="V20" s="42"/>
      <c r="W20" s="42"/>
      <c r="X20" s="42"/>
      <c r="Y20" s="42"/>
      <c r="Z20" s="49"/>
      <c r="AA20" s="49"/>
      <c r="AB20" s="42"/>
      <c r="AC20" s="42"/>
      <c r="AD20" s="42"/>
      <c r="AE20" s="42"/>
      <c r="AF20" s="43"/>
      <c r="AG20" s="42"/>
      <c r="AH20" s="43"/>
      <c r="AI20" s="42"/>
      <c r="AJ20" s="43"/>
      <c r="AK20" s="42"/>
      <c r="AL20" s="43"/>
      <c r="AM20" s="42"/>
      <c r="AN20" s="43"/>
      <c r="AO20" s="42"/>
      <c r="AP20" s="43"/>
      <c r="AQ20" s="42"/>
      <c r="AR20" s="41">
        <v>0</v>
      </c>
      <c r="AS20" s="42"/>
    </row>
    <row r="21" spans="1:45" s="327" customFormat="1" ht="18.35">
      <c r="A21" s="38">
        <v>11</v>
      </c>
      <c r="B21" s="39" t="s">
        <v>70</v>
      </c>
      <c r="C21" s="39" t="s">
        <v>71</v>
      </c>
      <c r="D21" s="39" t="s">
        <v>78</v>
      </c>
      <c r="E21" s="38" t="s">
        <v>102</v>
      </c>
      <c r="F21" s="40">
        <v>1</v>
      </c>
      <c r="G21" s="40"/>
      <c r="H21" s="40"/>
      <c r="I21" s="42">
        <f t="shared" si="0"/>
        <v>1968339.41</v>
      </c>
      <c r="J21" s="42"/>
      <c r="K21" s="42"/>
      <c r="L21" s="42"/>
      <c r="M21" s="42"/>
      <c r="N21" s="42"/>
      <c r="O21" s="42"/>
      <c r="P21" s="47">
        <v>1</v>
      </c>
      <c r="Q21" s="42">
        <f t="shared" si="1"/>
        <v>1968339.41</v>
      </c>
      <c r="R21" s="40"/>
      <c r="S21" s="48"/>
      <c r="T21" s="49"/>
      <c r="U21" s="49"/>
      <c r="V21" s="42"/>
      <c r="W21" s="42"/>
      <c r="X21" s="42"/>
      <c r="Y21" s="42"/>
      <c r="Z21" s="49"/>
      <c r="AA21" s="49"/>
      <c r="AB21" s="42"/>
      <c r="AC21" s="42"/>
      <c r="AD21" s="42"/>
      <c r="AE21" s="42"/>
      <c r="AF21" s="43"/>
      <c r="AG21" s="42"/>
      <c r="AH21" s="43"/>
      <c r="AI21" s="42"/>
      <c r="AJ21" s="43"/>
      <c r="AK21" s="42"/>
      <c r="AL21" s="43"/>
      <c r="AM21" s="42"/>
      <c r="AN21" s="43"/>
      <c r="AO21" s="42"/>
      <c r="AP21" s="43"/>
      <c r="AQ21" s="42"/>
      <c r="AR21" s="41">
        <v>0</v>
      </c>
      <c r="AS21" s="42"/>
    </row>
    <row r="22" spans="1:45" s="327" customFormat="1" ht="18.35">
      <c r="A22" s="38">
        <v>12</v>
      </c>
      <c r="B22" s="39" t="s">
        <v>70</v>
      </c>
      <c r="C22" s="39" t="s">
        <v>71</v>
      </c>
      <c r="D22" s="39" t="s">
        <v>72</v>
      </c>
      <c r="E22" s="54" t="s">
        <v>76</v>
      </c>
      <c r="F22" s="55">
        <v>18</v>
      </c>
      <c r="G22" s="55"/>
      <c r="H22" s="55"/>
      <c r="I22" s="42">
        <f t="shared" si="0"/>
        <v>7873357.64</v>
      </c>
      <c r="J22" s="56"/>
      <c r="K22" s="56"/>
      <c r="L22" s="56"/>
      <c r="M22" s="56"/>
      <c r="N22" s="56"/>
      <c r="O22" s="56"/>
      <c r="P22" s="57">
        <v>4</v>
      </c>
      <c r="Q22" s="42">
        <f t="shared" si="1"/>
        <v>7873357.64</v>
      </c>
      <c r="R22" s="55"/>
      <c r="S22" s="58"/>
      <c r="T22" s="59"/>
      <c r="U22" s="59"/>
      <c r="V22" s="56"/>
      <c r="W22" s="56"/>
      <c r="X22" s="219"/>
      <c r="Y22" s="56"/>
      <c r="Z22" s="59"/>
      <c r="AA22" s="59"/>
      <c r="AB22" s="56"/>
      <c r="AC22" s="56"/>
      <c r="AD22" s="56"/>
      <c r="AE22" s="56"/>
      <c r="AF22" s="60"/>
      <c r="AG22" s="56"/>
      <c r="AH22" s="60"/>
      <c r="AI22" s="56"/>
      <c r="AJ22" s="60"/>
      <c r="AK22" s="56"/>
      <c r="AL22" s="60"/>
      <c r="AM22" s="56"/>
      <c r="AN22" s="60"/>
      <c r="AO22" s="56"/>
      <c r="AP22" s="60"/>
      <c r="AQ22" s="56"/>
      <c r="AR22" s="41">
        <v>0</v>
      </c>
      <c r="AS22" s="56"/>
    </row>
    <row r="23" spans="1:45" s="329" customFormat="1" ht="17.7" customHeight="1">
      <c r="A23" s="38">
        <v>13</v>
      </c>
      <c r="B23" s="38" t="s">
        <v>70</v>
      </c>
      <c r="C23" s="39" t="s">
        <v>71</v>
      </c>
      <c r="D23" s="39" t="s">
        <v>78</v>
      </c>
      <c r="E23" s="39" t="s">
        <v>83</v>
      </c>
      <c r="F23" s="40">
        <v>1</v>
      </c>
      <c r="G23" s="40"/>
      <c r="H23" s="40"/>
      <c r="I23" s="42">
        <f t="shared" si="0"/>
        <v>2779355.5999999996</v>
      </c>
      <c r="J23" s="42"/>
      <c r="K23" s="42"/>
      <c r="L23" s="42"/>
      <c r="M23" s="42"/>
      <c r="N23" s="42"/>
      <c r="O23" s="42"/>
      <c r="P23" s="43"/>
      <c r="Q23" s="42"/>
      <c r="R23" s="328">
        <v>460</v>
      </c>
      <c r="S23" s="328">
        <f>R23*5667.83</f>
        <v>2607201.8</v>
      </c>
      <c r="T23" s="49"/>
      <c r="U23" s="49"/>
      <c r="V23" s="42"/>
      <c r="W23" s="42"/>
      <c r="X23" s="42"/>
      <c r="Y23" s="42"/>
      <c r="Z23" s="49"/>
      <c r="AA23" s="49"/>
      <c r="AB23" s="42"/>
      <c r="AC23" s="42"/>
      <c r="AD23" s="42"/>
      <c r="AE23" s="42"/>
      <c r="AF23" s="43"/>
      <c r="AG23" s="42"/>
      <c r="AH23" s="43"/>
      <c r="AI23" s="42"/>
      <c r="AJ23" s="43"/>
      <c r="AK23" s="42"/>
      <c r="AL23" s="43"/>
      <c r="AM23" s="42"/>
      <c r="AN23" s="43"/>
      <c r="AO23" s="42"/>
      <c r="AP23" s="43"/>
      <c r="AQ23" s="42"/>
      <c r="AR23" s="42">
        <v>172153.8</v>
      </c>
      <c r="AS23" s="42"/>
    </row>
    <row r="24" spans="1:45" s="327" customFormat="1" ht="18.35">
      <c r="A24" s="38">
        <v>14</v>
      </c>
      <c r="B24" s="359" t="s">
        <v>70</v>
      </c>
      <c r="C24" s="359" t="s">
        <v>71</v>
      </c>
      <c r="D24" s="360" t="s">
        <v>78</v>
      </c>
      <c r="E24" s="359" t="s">
        <v>95</v>
      </c>
      <c r="F24" s="361">
        <v>4</v>
      </c>
      <c r="G24" s="361"/>
      <c r="H24" s="361"/>
      <c r="I24" s="362">
        <f t="shared" si="0"/>
        <v>2034750.97</v>
      </c>
      <c r="J24" s="362"/>
      <c r="K24" s="362"/>
      <c r="L24" s="362"/>
      <c r="M24" s="362"/>
      <c r="N24" s="362"/>
      <c r="O24" s="362"/>
      <c r="P24" s="363"/>
      <c r="Q24" s="362"/>
      <c r="R24" s="364">
        <v>359</v>
      </c>
      <c r="S24" s="364">
        <f>R24*5667.83</f>
        <v>2034750.97</v>
      </c>
      <c r="T24" s="365"/>
      <c r="U24" s="365"/>
      <c r="V24" s="362"/>
      <c r="W24" s="362"/>
      <c r="X24" s="362"/>
      <c r="Y24" s="362"/>
      <c r="Z24" s="365"/>
      <c r="AA24" s="365"/>
      <c r="AB24" s="362"/>
      <c r="AC24" s="362"/>
      <c r="AD24" s="362"/>
      <c r="AE24" s="362"/>
      <c r="AF24" s="363"/>
      <c r="AG24" s="362"/>
      <c r="AH24" s="363"/>
      <c r="AI24" s="362"/>
      <c r="AJ24" s="363"/>
      <c r="AK24" s="362"/>
      <c r="AL24" s="363"/>
      <c r="AM24" s="362"/>
      <c r="AN24" s="363"/>
      <c r="AO24" s="362"/>
      <c r="AP24" s="363"/>
      <c r="AQ24" s="362"/>
      <c r="AR24" s="362">
        <v>0</v>
      </c>
      <c r="AS24" s="362"/>
    </row>
    <row r="25" spans="1:45" s="327" customFormat="1" ht="18.35">
      <c r="A25" s="38">
        <v>15</v>
      </c>
      <c r="B25" s="38" t="s">
        <v>70</v>
      </c>
      <c r="C25" s="38" t="s">
        <v>71</v>
      </c>
      <c r="D25" s="39" t="s">
        <v>78</v>
      </c>
      <c r="E25" s="38" t="s">
        <v>95</v>
      </c>
      <c r="F25" s="40">
        <v>5</v>
      </c>
      <c r="G25" s="40"/>
      <c r="H25" s="40"/>
      <c r="I25" s="42">
        <f t="shared" si="0"/>
        <v>2023415.31</v>
      </c>
      <c r="J25" s="42"/>
      <c r="K25" s="42"/>
      <c r="L25" s="42"/>
      <c r="M25" s="42"/>
      <c r="N25" s="42"/>
      <c r="O25" s="42"/>
      <c r="P25" s="43"/>
      <c r="Q25" s="42"/>
      <c r="R25" s="48">
        <v>357</v>
      </c>
      <c r="S25" s="48">
        <f>R25*5667.83</f>
        <v>2023415.31</v>
      </c>
      <c r="T25" s="49"/>
      <c r="U25" s="49"/>
      <c r="V25" s="42"/>
      <c r="W25" s="42"/>
      <c r="X25" s="42"/>
      <c r="Y25" s="42"/>
      <c r="Z25" s="49"/>
      <c r="AA25" s="49"/>
      <c r="AB25" s="42"/>
      <c r="AC25" s="42"/>
      <c r="AD25" s="42"/>
      <c r="AE25" s="42"/>
      <c r="AF25" s="43"/>
      <c r="AG25" s="42"/>
      <c r="AH25" s="43"/>
      <c r="AI25" s="42"/>
      <c r="AJ25" s="43"/>
      <c r="AK25" s="42"/>
      <c r="AL25" s="43"/>
      <c r="AM25" s="42"/>
      <c r="AN25" s="43"/>
      <c r="AO25" s="42"/>
      <c r="AP25" s="43"/>
      <c r="AQ25" s="42"/>
      <c r="AR25" s="42">
        <v>0</v>
      </c>
      <c r="AS25" s="42"/>
    </row>
    <row r="26" spans="1:45" s="331" customFormat="1" ht="18.35">
      <c r="A26" s="38">
        <v>16</v>
      </c>
      <c r="B26" s="52" t="s">
        <v>70</v>
      </c>
      <c r="C26" s="50" t="s">
        <v>71</v>
      </c>
      <c r="D26" s="50" t="s">
        <v>78</v>
      </c>
      <c r="E26" s="50" t="s">
        <v>94</v>
      </c>
      <c r="F26" s="67" t="s">
        <v>84</v>
      </c>
      <c r="G26" s="51"/>
      <c r="H26" s="51"/>
      <c r="I26" s="66">
        <f t="shared" si="0"/>
        <v>6713035.04</v>
      </c>
      <c r="J26" s="66"/>
      <c r="K26" s="66"/>
      <c r="L26" s="66"/>
      <c r="M26" s="66"/>
      <c r="N26" s="66"/>
      <c r="O26" s="66"/>
      <c r="P26" s="68"/>
      <c r="Q26" s="66"/>
      <c r="R26" s="69"/>
      <c r="S26" s="328"/>
      <c r="T26" s="70"/>
      <c r="U26" s="70"/>
      <c r="V26" s="71">
        <v>1637</v>
      </c>
      <c r="W26" s="66">
        <f>V26*4019.92</f>
        <v>6580609.04</v>
      </c>
      <c r="X26" s="66"/>
      <c r="Y26" s="66"/>
      <c r="Z26" s="70"/>
      <c r="AA26" s="70"/>
      <c r="AB26" s="332"/>
      <c r="AC26" s="66"/>
      <c r="AD26" s="66"/>
      <c r="AE26" s="66"/>
      <c r="AF26" s="68"/>
      <c r="AG26" s="66"/>
      <c r="AH26" s="68"/>
      <c r="AI26" s="66"/>
      <c r="AJ26" s="68"/>
      <c r="AK26" s="66"/>
      <c r="AL26" s="68"/>
      <c r="AM26" s="66"/>
      <c r="AN26" s="68"/>
      <c r="AO26" s="66"/>
      <c r="AP26" s="68"/>
      <c r="AQ26" s="66"/>
      <c r="AR26" s="72">
        <f>132426</f>
        <v>132426</v>
      </c>
      <c r="AS26" s="66"/>
    </row>
    <row r="27" spans="1:45" s="327" customFormat="1" ht="18.35">
      <c r="A27" s="38">
        <v>17</v>
      </c>
      <c r="B27" s="38" t="s">
        <v>70</v>
      </c>
      <c r="C27" s="39" t="s">
        <v>71</v>
      </c>
      <c r="D27" s="39" t="s">
        <v>78</v>
      </c>
      <c r="E27" s="39" t="s">
        <v>94</v>
      </c>
      <c r="F27" s="53" t="s">
        <v>103</v>
      </c>
      <c r="G27" s="40"/>
      <c r="H27" s="40"/>
      <c r="I27" s="42">
        <f t="shared" si="0"/>
        <v>12166842.379999999</v>
      </c>
      <c r="J27" s="42"/>
      <c r="K27" s="42"/>
      <c r="L27" s="42"/>
      <c r="M27" s="42"/>
      <c r="N27" s="42"/>
      <c r="O27" s="42"/>
      <c r="P27" s="43"/>
      <c r="Q27" s="42"/>
      <c r="R27" s="48">
        <v>970</v>
      </c>
      <c r="S27" s="48">
        <f>R27*5667.83</f>
        <v>5497795.1</v>
      </c>
      <c r="T27" s="49"/>
      <c r="U27" s="49"/>
      <c r="V27" s="333">
        <v>1659</v>
      </c>
      <c r="W27" s="42">
        <f>V27*4019.92</f>
        <v>6669047.28</v>
      </c>
      <c r="X27" s="42"/>
      <c r="Y27" s="42"/>
      <c r="Z27" s="49"/>
      <c r="AA27" s="49"/>
      <c r="AB27" s="335"/>
      <c r="AC27" s="48"/>
      <c r="AD27" s="42"/>
      <c r="AE27" s="42"/>
      <c r="AF27" s="43"/>
      <c r="AG27" s="42"/>
      <c r="AH27" s="43"/>
      <c r="AI27" s="42"/>
      <c r="AJ27" s="43"/>
      <c r="AK27" s="42"/>
      <c r="AL27" s="43"/>
      <c r="AM27" s="42"/>
      <c r="AN27" s="43"/>
      <c r="AO27" s="42"/>
      <c r="AP27" s="43"/>
      <c r="AQ27" s="42"/>
      <c r="AR27" s="41">
        <v>0</v>
      </c>
      <c r="AS27" s="42"/>
    </row>
    <row r="28" spans="1:45" s="327" customFormat="1" ht="18.35">
      <c r="A28" s="38">
        <v>18</v>
      </c>
      <c r="B28" s="38" t="s">
        <v>70</v>
      </c>
      <c r="C28" s="39" t="s">
        <v>71</v>
      </c>
      <c r="D28" s="39" t="s">
        <v>78</v>
      </c>
      <c r="E28" s="39" t="s">
        <v>94</v>
      </c>
      <c r="F28" s="53" t="s">
        <v>104</v>
      </c>
      <c r="G28" s="40"/>
      <c r="H28" s="40"/>
      <c r="I28" s="42">
        <f t="shared" si="0"/>
        <v>11701955.350000001</v>
      </c>
      <c r="J28" s="42"/>
      <c r="K28" s="42"/>
      <c r="L28" s="42"/>
      <c r="M28" s="42"/>
      <c r="N28" s="42"/>
      <c r="O28" s="42"/>
      <c r="P28" s="43"/>
      <c r="Q28" s="42"/>
      <c r="R28" s="48">
        <v>905</v>
      </c>
      <c r="S28" s="48">
        <f>R28*5667.83</f>
        <v>5129386.15</v>
      </c>
      <c r="T28" s="49"/>
      <c r="U28" s="49"/>
      <c r="V28" s="333">
        <v>1635</v>
      </c>
      <c r="W28" s="42">
        <f>V28*4019.92</f>
        <v>6572569.2</v>
      </c>
      <c r="X28" s="42"/>
      <c r="Y28" s="42"/>
      <c r="Z28" s="49"/>
      <c r="AA28" s="49"/>
      <c r="AB28" s="335"/>
      <c r="AC28" s="48"/>
      <c r="AD28" s="42"/>
      <c r="AE28" s="42"/>
      <c r="AF28" s="43"/>
      <c r="AG28" s="42"/>
      <c r="AH28" s="43"/>
      <c r="AI28" s="42"/>
      <c r="AJ28" s="43"/>
      <c r="AK28" s="42"/>
      <c r="AL28" s="43"/>
      <c r="AM28" s="42"/>
      <c r="AN28" s="43"/>
      <c r="AO28" s="42"/>
      <c r="AP28" s="43"/>
      <c r="AQ28" s="42"/>
      <c r="AR28" s="41">
        <v>0</v>
      </c>
      <c r="AS28" s="42"/>
    </row>
    <row r="29" spans="1:45" s="327" customFormat="1" ht="18.35">
      <c r="A29" s="38">
        <v>19</v>
      </c>
      <c r="B29" s="54" t="s">
        <v>70</v>
      </c>
      <c r="C29" s="366" t="s">
        <v>71</v>
      </c>
      <c r="D29" s="366" t="s">
        <v>78</v>
      </c>
      <c r="E29" s="366" t="s">
        <v>94</v>
      </c>
      <c r="F29" s="367" t="s">
        <v>105</v>
      </c>
      <c r="G29" s="55"/>
      <c r="H29" s="55"/>
      <c r="I29" s="56">
        <f t="shared" si="0"/>
        <v>6544429.76</v>
      </c>
      <c r="J29" s="56"/>
      <c r="K29" s="56"/>
      <c r="L29" s="56"/>
      <c r="M29" s="56"/>
      <c r="N29" s="56"/>
      <c r="O29" s="56"/>
      <c r="P29" s="60"/>
      <c r="Q29" s="56"/>
      <c r="R29" s="58"/>
      <c r="S29" s="368"/>
      <c r="T29" s="59"/>
      <c r="U29" s="59"/>
      <c r="V29" s="369">
        <v>1628</v>
      </c>
      <c r="W29" s="56">
        <f>V29*4019.92</f>
        <v>6544429.76</v>
      </c>
      <c r="X29" s="219"/>
      <c r="Y29" s="56"/>
      <c r="Z29" s="59"/>
      <c r="AA29" s="59"/>
      <c r="AB29" s="370"/>
      <c r="AC29" s="58"/>
      <c r="AD29" s="56"/>
      <c r="AE29" s="56"/>
      <c r="AF29" s="60"/>
      <c r="AG29" s="56"/>
      <c r="AH29" s="60"/>
      <c r="AI29" s="56"/>
      <c r="AJ29" s="60"/>
      <c r="AK29" s="56"/>
      <c r="AL29" s="60"/>
      <c r="AM29" s="56"/>
      <c r="AN29" s="60"/>
      <c r="AO29" s="56"/>
      <c r="AP29" s="60"/>
      <c r="AQ29" s="56"/>
      <c r="AR29" s="371">
        <v>0</v>
      </c>
      <c r="AS29" s="56"/>
    </row>
    <row r="30" spans="1:45" s="327" customFormat="1" ht="18.35">
      <c r="A30" s="38">
        <v>20</v>
      </c>
      <c r="B30" s="38" t="s">
        <v>70</v>
      </c>
      <c r="C30" s="39" t="s">
        <v>71</v>
      </c>
      <c r="D30" s="39" t="s">
        <v>78</v>
      </c>
      <c r="E30" s="39" t="s">
        <v>91</v>
      </c>
      <c r="F30" s="40">
        <v>2</v>
      </c>
      <c r="G30" s="40"/>
      <c r="H30" s="40"/>
      <c r="I30" s="42">
        <f t="shared" si="0"/>
        <v>538600.4</v>
      </c>
      <c r="J30" s="42"/>
      <c r="K30" s="43"/>
      <c r="L30" s="42"/>
      <c r="M30" s="42"/>
      <c r="N30" s="43"/>
      <c r="O30" s="42"/>
      <c r="P30" s="43"/>
      <c r="Q30" s="42"/>
      <c r="R30" s="48"/>
      <c r="S30" s="42"/>
      <c r="T30" s="49"/>
      <c r="U30" s="49"/>
      <c r="V30" s="333"/>
      <c r="W30" s="42"/>
      <c r="X30" s="42"/>
      <c r="Y30" s="334">
        <f>260*2071.54</f>
        <v>538600.4</v>
      </c>
      <c r="Z30" s="49"/>
      <c r="AA30" s="49"/>
      <c r="AB30" s="335"/>
      <c r="AC30" s="48"/>
      <c r="AD30" s="42"/>
      <c r="AE30" s="42"/>
      <c r="AF30" s="43"/>
      <c r="AG30" s="42"/>
      <c r="AH30" s="43"/>
      <c r="AI30" s="42"/>
      <c r="AJ30" s="43"/>
      <c r="AK30" s="42"/>
      <c r="AL30" s="43"/>
      <c r="AM30" s="42"/>
      <c r="AN30" s="43"/>
      <c r="AO30" s="42"/>
      <c r="AP30" s="43"/>
      <c r="AQ30" s="42"/>
      <c r="AR30" s="41">
        <v>0</v>
      </c>
      <c r="AS30" s="42"/>
    </row>
    <row r="31" spans="1:45" s="337" customFormat="1" ht="18.35">
      <c r="A31" s="73">
        <v>21</v>
      </c>
      <c r="B31" s="73" t="s">
        <v>70</v>
      </c>
      <c r="C31" s="74" t="s">
        <v>71</v>
      </c>
      <c r="D31" s="74" t="s">
        <v>78</v>
      </c>
      <c r="E31" s="74" t="s">
        <v>82</v>
      </c>
      <c r="F31" s="75">
        <v>42</v>
      </c>
      <c r="G31" s="75"/>
      <c r="H31" s="75"/>
      <c r="I31" s="76">
        <f t="shared" si="0"/>
        <v>352161.8</v>
      </c>
      <c r="J31" s="76"/>
      <c r="K31" s="76"/>
      <c r="L31" s="76"/>
      <c r="M31" s="76"/>
      <c r="N31" s="76"/>
      <c r="O31" s="76"/>
      <c r="P31" s="77"/>
      <c r="Q31" s="76"/>
      <c r="R31" s="78"/>
      <c r="S31" s="76"/>
      <c r="T31" s="79"/>
      <c r="U31" s="79"/>
      <c r="V31" s="76"/>
      <c r="W31" s="76"/>
      <c r="X31" s="219"/>
      <c r="Y31" s="336">
        <f>170*2071.54</f>
        <v>352161.8</v>
      </c>
      <c r="Z31" s="79"/>
      <c r="AA31" s="79"/>
      <c r="AB31" s="76"/>
      <c r="AC31" s="76"/>
      <c r="AD31" s="76"/>
      <c r="AE31" s="76"/>
      <c r="AF31" s="77"/>
      <c r="AG31" s="76"/>
      <c r="AH31" s="77"/>
      <c r="AI31" s="76"/>
      <c r="AJ31" s="77"/>
      <c r="AK31" s="76"/>
      <c r="AL31" s="77"/>
      <c r="AM31" s="76"/>
      <c r="AN31" s="77"/>
      <c r="AO31" s="76"/>
      <c r="AP31" s="77"/>
      <c r="AQ31" s="76"/>
      <c r="AR31" s="80">
        <v>0</v>
      </c>
      <c r="AS31" s="76"/>
    </row>
    <row r="32" spans="1:45" s="339" customFormat="1" ht="21.6" customHeight="1" thickBot="1">
      <c r="A32" s="86" t="s">
        <v>107</v>
      </c>
      <c r="B32" s="86"/>
      <c r="C32" s="87"/>
      <c r="D32" s="87"/>
      <c r="E32" s="87"/>
      <c r="F32" s="88"/>
      <c r="G32" s="88"/>
      <c r="H32" s="88"/>
      <c r="I32" s="89">
        <f>SUM(I11:I31)</f>
        <v>119651444.19</v>
      </c>
      <c r="J32" s="89"/>
      <c r="K32" s="89"/>
      <c r="L32" s="89"/>
      <c r="M32" s="89"/>
      <c r="N32" s="89"/>
      <c r="O32" s="89"/>
      <c r="P32" s="90">
        <f>SUM(P10:P31)</f>
        <v>38</v>
      </c>
      <c r="Q32" s="89">
        <f>SUM(Q10:Q31)</f>
        <v>74796897.57999998</v>
      </c>
      <c r="R32" s="91">
        <f>SUM(R10:R31)</f>
        <v>3051</v>
      </c>
      <c r="S32" s="89">
        <f>SUM(S10:S31)</f>
        <v>17292549.33</v>
      </c>
      <c r="T32" s="92"/>
      <c r="U32" s="92"/>
      <c r="V32" s="89">
        <f>SUM(V10:V31)</f>
        <v>6559</v>
      </c>
      <c r="W32" s="89">
        <f>SUM(W10:W31)</f>
        <v>26366655.28</v>
      </c>
      <c r="X32" s="89"/>
      <c r="Y32" s="338">
        <f>SUM(Y10:Y31)</f>
        <v>890762.2</v>
      </c>
      <c r="Z32" s="92"/>
      <c r="AA32" s="92"/>
      <c r="AB32" s="89"/>
      <c r="AC32" s="89"/>
      <c r="AD32" s="89"/>
      <c r="AE32" s="89"/>
      <c r="AF32" s="90"/>
      <c r="AG32" s="89"/>
      <c r="AH32" s="90"/>
      <c r="AI32" s="89"/>
      <c r="AJ32" s="90"/>
      <c r="AK32" s="89"/>
      <c r="AL32" s="90"/>
      <c r="AM32" s="89"/>
      <c r="AN32" s="90"/>
      <c r="AO32" s="89"/>
      <c r="AP32" s="90"/>
      <c r="AQ32" s="89"/>
      <c r="AR32" s="93">
        <f>SUM(AR10:AR31)</f>
        <v>304579.8</v>
      </c>
      <c r="AS32" s="89"/>
    </row>
    <row r="33" spans="1:45" s="341" customFormat="1" ht="19.65" customHeight="1">
      <c r="A33" s="94"/>
      <c r="B33" s="95"/>
      <c r="C33" s="96"/>
      <c r="D33" s="96"/>
      <c r="E33" s="96"/>
      <c r="F33" s="97"/>
      <c r="G33" s="97"/>
      <c r="H33" s="97"/>
      <c r="I33" s="98"/>
      <c r="J33" s="98"/>
      <c r="K33" s="98"/>
      <c r="L33" s="98"/>
      <c r="M33" s="98"/>
      <c r="N33" s="98"/>
      <c r="O33" s="98"/>
      <c r="P33" s="99"/>
      <c r="Q33" s="98"/>
      <c r="R33" s="100"/>
      <c r="S33" s="98"/>
      <c r="T33" s="101"/>
      <c r="U33" s="101"/>
      <c r="V33" s="98"/>
      <c r="W33" s="98"/>
      <c r="X33" s="98"/>
      <c r="Y33" s="340"/>
      <c r="Z33" s="101"/>
      <c r="AA33" s="101"/>
      <c r="AB33" s="98"/>
      <c r="AC33" s="98"/>
      <c r="AD33" s="98"/>
      <c r="AE33" s="98"/>
      <c r="AF33" s="99"/>
      <c r="AG33" s="98"/>
      <c r="AH33" s="99"/>
      <c r="AI33" s="98"/>
      <c r="AJ33" s="99"/>
      <c r="AK33" s="98"/>
      <c r="AL33" s="99"/>
      <c r="AM33" s="98"/>
      <c r="AN33" s="99"/>
      <c r="AO33" s="98"/>
      <c r="AP33" s="99"/>
      <c r="AQ33" s="98"/>
      <c r="AR33" s="102"/>
      <c r="AS33" s="98"/>
    </row>
    <row r="34" spans="1:45" s="129" customFormat="1" ht="26.85" customHeight="1">
      <c r="A34" s="320" t="s">
        <v>108</v>
      </c>
      <c r="B34" s="321"/>
      <c r="C34" s="322"/>
      <c r="D34" s="322"/>
      <c r="E34" s="322"/>
      <c r="F34" s="323"/>
      <c r="G34" s="323"/>
      <c r="H34" s="323"/>
      <c r="I34" s="324"/>
      <c r="J34" s="324"/>
      <c r="K34" s="324"/>
      <c r="L34" s="324"/>
      <c r="M34" s="324"/>
      <c r="N34" s="324"/>
      <c r="O34" s="324"/>
      <c r="P34" s="325"/>
      <c r="Q34" s="324"/>
      <c r="R34" s="324"/>
      <c r="S34" s="324"/>
      <c r="T34" s="325"/>
      <c r="U34" s="326"/>
      <c r="V34" s="324"/>
      <c r="W34" s="324"/>
      <c r="X34" s="324"/>
      <c r="Y34" s="324"/>
      <c r="Z34" s="324"/>
      <c r="AA34" s="324"/>
      <c r="AB34" s="324"/>
      <c r="AC34" s="324"/>
      <c r="AD34" s="324"/>
      <c r="AE34" s="324"/>
      <c r="AF34" s="325"/>
      <c r="AG34" s="324"/>
      <c r="AH34" s="325"/>
      <c r="AI34" s="324"/>
      <c r="AJ34" s="325"/>
      <c r="AK34" s="324"/>
      <c r="AL34" s="325"/>
      <c r="AM34" s="324"/>
      <c r="AN34" s="325"/>
      <c r="AO34" s="324"/>
      <c r="AP34" s="325"/>
      <c r="AQ34" s="324"/>
      <c r="AR34" s="324"/>
      <c r="AS34" s="325"/>
    </row>
    <row r="35" spans="1:45" s="227" customFormat="1" ht="22.25" customHeight="1">
      <c r="A35" s="51">
        <v>1</v>
      </c>
      <c r="B35" s="50" t="s">
        <v>70</v>
      </c>
      <c r="C35" s="50" t="s">
        <v>71</v>
      </c>
      <c r="D35" s="342" t="s">
        <v>80</v>
      </c>
      <c r="E35" s="342" t="s">
        <v>81</v>
      </c>
      <c r="F35" s="301">
        <v>3</v>
      </c>
      <c r="G35" s="221"/>
      <c r="H35" s="221"/>
      <c r="I35" s="222">
        <f>J35+K35+L35+M35+N35+O35+Q35+S35+U35+W35+Y35+AA35+AC35+AE35+AG35+AI35+AK35+AM35+AO35+AQ35+AR35</f>
        <v>252000</v>
      </c>
      <c r="J35" s="223"/>
      <c r="K35" s="223"/>
      <c r="L35" s="223"/>
      <c r="M35" s="223"/>
      <c r="N35" s="223"/>
      <c r="O35" s="223"/>
      <c r="P35" s="224"/>
      <c r="Q35" s="223"/>
      <c r="R35" s="223"/>
      <c r="S35" s="223"/>
      <c r="T35" s="224"/>
      <c r="U35" s="225"/>
      <c r="V35" s="223"/>
      <c r="W35" s="223"/>
      <c r="X35" s="226">
        <v>150</v>
      </c>
      <c r="Y35" s="226">
        <f>X35*1680</f>
        <v>252000</v>
      </c>
      <c r="Z35" s="223"/>
      <c r="AA35" s="223"/>
      <c r="AB35" s="223"/>
      <c r="AC35" s="223"/>
      <c r="AD35" s="223"/>
      <c r="AE35" s="223"/>
      <c r="AF35" s="224"/>
      <c r="AG35" s="223"/>
      <c r="AH35" s="224"/>
      <c r="AI35" s="223"/>
      <c r="AJ35" s="224"/>
      <c r="AK35" s="223"/>
      <c r="AL35" s="224"/>
      <c r="AM35" s="223"/>
      <c r="AN35" s="224"/>
      <c r="AO35" s="223"/>
      <c r="AP35" s="224"/>
      <c r="AQ35" s="223"/>
      <c r="AR35" s="223"/>
      <c r="AS35" s="224"/>
    </row>
    <row r="36" spans="1:45" s="227" customFormat="1" ht="22.25" customHeight="1">
      <c r="A36" s="51">
        <v>2</v>
      </c>
      <c r="B36" s="50" t="s">
        <v>70</v>
      </c>
      <c r="C36" s="50" t="s">
        <v>71</v>
      </c>
      <c r="D36" s="342" t="s">
        <v>80</v>
      </c>
      <c r="E36" s="342" t="s">
        <v>81</v>
      </c>
      <c r="F36" s="301">
        <v>5</v>
      </c>
      <c r="G36" s="221"/>
      <c r="H36" s="221"/>
      <c r="I36" s="222">
        <f>J36+K36+L36+M36+N36+O36+Q36+S36+U36+W36+Y36+AA36+AC36+AE36+AG36+AI36+AK36+AM36+AO36+AQ36+AR36</f>
        <v>467040</v>
      </c>
      <c r="J36" s="223"/>
      <c r="K36" s="223"/>
      <c r="L36" s="223"/>
      <c r="M36" s="223"/>
      <c r="N36" s="223"/>
      <c r="O36" s="223"/>
      <c r="P36" s="224"/>
      <c r="Q36" s="223"/>
      <c r="R36" s="223"/>
      <c r="S36" s="223"/>
      <c r="T36" s="224"/>
      <c r="U36" s="225"/>
      <c r="V36" s="223"/>
      <c r="W36" s="223"/>
      <c r="X36" s="226">
        <v>278</v>
      </c>
      <c r="Y36" s="226">
        <f>X36*1680</f>
        <v>467040</v>
      </c>
      <c r="Z36" s="223"/>
      <c r="AA36" s="223"/>
      <c r="AB36" s="223"/>
      <c r="AC36" s="223"/>
      <c r="AD36" s="223"/>
      <c r="AE36" s="223"/>
      <c r="AF36" s="224"/>
      <c r="AG36" s="223"/>
      <c r="AH36" s="224"/>
      <c r="AI36" s="223"/>
      <c r="AJ36" s="224"/>
      <c r="AK36" s="223"/>
      <c r="AL36" s="224"/>
      <c r="AM36" s="223"/>
      <c r="AN36" s="224"/>
      <c r="AO36" s="223"/>
      <c r="AP36" s="224"/>
      <c r="AQ36" s="223"/>
      <c r="AR36" s="223"/>
      <c r="AS36" s="224"/>
    </row>
    <row r="37" spans="1:45" s="227" customFormat="1" ht="22.25" customHeight="1">
      <c r="A37" s="51">
        <v>3</v>
      </c>
      <c r="B37" s="50" t="s">
        <v>70</v>
      </c>
      <c r="C37" s="50" t="s">
        <v>71</v>
      </c>
      <c r="D37" s="342" t="s">
        <v>80</v>
      </c>
      <c r="E37" s="342" t="s">
        <v>81</v>
      </c>
      <c r="F37" s="301">
        <v>11</v>
      </c>
      <c r="G37" s="221"/>
      <c r="H37" s="221"/>
      <c r="I37" s="222">
        <f>J37+K37+L37+M37+N37+O37+Q37+S37+U37+W37+Y37+AA37+AC37+AE37+AG37+AI37+AK37+AM37+AO37+AQ37+AR37</f>
        <v>356160</v>
      </c>
      <c r="J37" s="223"/>
      <c r="K37" s="223"/>
      <c r="L37" s="223"/>
      <c r="M37" s="223"/>
      <c r="N37" s="223"/>
      <c r="O37" s="223"/>
      <c r="P37" s="224"/>
      <c r="Q37" s="223"/>
      <c r="R37" s="223"/>
      <c r="S37" s="223"/>
      <c r="T37" s="224"/>
      <c r="U37" s="225"/>
      <c r="V37" s="223"/>
      <c r="W37" s="223"/>
      <c r="X37" s="226">
        <v>212</v>
      </c>
      <c r="Y37" s="226">
        <f>X37*1680</f>
        <v>356160</v>
      </c>
      <c r="Z37" s="223"/>
      <c r="AA37" s="223"/>
      <c r="AB37" s="223"/>
      <c r="AC37" s="223"/>
      <c r="AD37" s="223"/>
      <c r="AE37" s="223"/>
      <c r="AF37" s="224"/>
      <c r="AG37" s="223"/>
      <c r="AH37" s="224"/>
      <c r="AI37" s="223"/>
      <c r="AJ37" s="224"/>
      <c r="AK37" s="223"/>
      <c r="AL37" s="224"/>
      <c r="AM37" s="223"/>
      <c r="AN37" s="224"/>
      <c r="AO37" s="223"/>
      <c r="AP37" s="224"/>
      <c r="AQ37" s="223"/>
      <c r="AR37" s="223"/>
      <c r="AS37" s="224"/>
    </row>
    <row r="38" spans="1:45" s="227" customFormat="1" ht="22.25" customHeight="1">
      <c r="A38" s="51">
        <v>4</v>
      </c>
      <c r="B38" s="50" t="s">
        <v>70</v>
      </c>
      <c r="C38" s="50" t="s">
        <v>71</v>
      </c>
      <c r="D38" s="342" t="s">
        <v>80</v>
      </c>
      <c r="E38" s="342" t="s">
        <v>81</v>
      </c>
      <c r="F38" s="301">
        <v>39</v>
      </c>
      <c r="G38" s="221"/>
      <c r="H38" s="221"/>
      <c r="I38" s="222">
        <f aca="true" t="shared" si="2" ref="I38">J38+K38+L38+M38+N38+O38+Q38+S38+U38+W38+Y38+AA38+AC38+AE38+AG38+AI38+AK38+AM38+AO38+AQ38+AR38</f>
        <v>498960</v>
      </c>
      <c r="J38" s="223"/>
      <c r="K38" s="223"/>
      <c r="L38" s="223"/>
      <c r="M38" s="223"/>
      <c r="N38" s="223"/>
      <c r="O38" s="223"/>
      <c r="P38" s="224"/>
      <c r="Q38" s="223"/>
      <c r="R38" s="223"/>
      <c r="S38" s="223"/>
      <c r="T38" s="224"/>
      <c r="U38" s="225"/>
      <c r="V38" s="223"/>
      <c r="W38" s="223"/>
      <c r="X38" s="226">
        <v>297</v>
      </c>
      <c r="Y38" s="226">
        <f>X38*1680</f>
        <v>498960</v>
      </c>
      <c r="Z38" s="223"/>
      <c r="AA38" s="223"/>
      <c r="AB38" s="223"/>
      <c r="AC38" s="223"/>
      <c r="AD38" s="223"/>
      <c r="AE38" s="223"/>
      <c r="AF38" s="224"/>
      <c r="AG38" s="223"/>
      <c r="AH38" s="224"/>
      <c r="AI38" s="223"/>
      <c r="AJ38" s="224"/>
      <c r="AK38" s="223"/>
      <c r="AL38" s="224"/>
      <c r="AM38" s="223"/>
      <c r="AN38" s="224"/>
      <c r="AO38" s="223"/>
      <c r="AP38" s="224"/>
      <c r="AQ38" s="223"/>
      <c r="AR38" s="223"/>
      <c r="AS38" s="224"/>
    </row>
    <row r="39" spans="1:46" s="103" customFormat="1" ht="15">
      <c r="A39" s="51">
        <v>5</v>
      </c>
      <c r="B39" s="294" t="s">
        <v>70</v>
      </c>
      <c r="C39" s="295" t="s">
        <v>71</v>
      </c>
      <c r="D39" s="295" t="s">
        <v>78</v>
      </c>
      <c r="E39" s="295" t="s">
        <v>111</v>
      </c>
      <c r="F39" s="296" t="s">
        <v>112</v>
      </c>
      <c r="G39" s="297"/>
      <c r="H39" s="297"/>
      <c r="I39" s="298">
        <f aca="true" t="shared" si="3" ref="I39:I44">J39+K39+L39+M39+N39+O39+Q39+S39+U39+W39+Y39+AA39+AC39+AE39+AG39+AI39+AK39+AM39+AO39+AQ39+AR39</f>
        <v>9139680</v>
      </c>
      <c r="J39" s="220"/>
      <c r="K39" s="220"/>
      <c r="L39" s="220"/>
      <c r="M39" s="220"/>
      <c r="N39" s="220"/>
      <c r="O39" s="220"/>
      <c r="P39" s="299"/>
      <c r="Q39" s="220"/>
      <c r="R39" s="343">
        <v>1570</v>
      </c>
      <c r="S39" s="220">
        <f>R39*5724</f>
        <v>8986680</v>
      </c>
      <c r="T39" s="220"/>
      <c r="U39" s="220"/>
      <c r="V39" s="220"/>
      <c r="W39" s="299"/>
      <c r="X39" s="299"/>
      <c r="Y39" s="299"/>
      <c r="Z39" s="220"/>
      <c r="AA39" s="220"/>
      <c r="AB39" s="220"/>
      <c r="AC39" s="220"/>
      <c r="AD39" s="220"/>
      <c r="AE39" s="220"/>
      <c r="AF39" s="220"/>
      <c r="AG39" s="299"/>
      <c r="AH39" s="220"/>
      <c r="AI39" s="299"/>
      <c r="AJ39" s="220"/>
      <c r="AK39" s="299"/>
      <c r="AL39" s="220"/>
      <c r="AM39" s="299"/>
      <c r="AN39" s="220"/>
      <c r="AO39" s="299"/>
      <c r="AP39" s="220"/>
      <c r="AQ39" s="299"/>
      <c r="AR39" s="220">
        <v>153000</v>
      </c>
      <c r="AS39" s="220"/>
      <c r="AT39" s="220"/>
    </row>
    <row r="40" spans="1:46" s="103" customFormat="1" ht="15">
      <c r="A40" s="51">
        <v>6</v>
      </c>
      <c r="B40" s="50" t="s">
        <v>70</v>
      </c>
      <c r="C40" s="50" t="s">
        <v>71</v>
      </c>
      <c r="D40" s="50" t="s">
        <v>78</v>
      </c>
      <c r="E40" s="52" t="s">
        <v>82</v>
      </c>
      <c r="F40" s="51">
        <v>31</v>
      </c>
      <c r="G40" s="51"/>
      <c r="H40" s="51"/>
      <c r="I40" s="222">
        <f t="shared" si="3"/>
        <v>5343692</v>
      </c>
      <c r="J40" s="66"/>
      <c r="K40" s="66"/>
      <c r="L40" s="66"/>
      <c r="M40" s="66"/>
      <c r="N40" s="66"/>
      <c r="O40" s="66"/>
      <c r="P40" s="68"/>
      <c r="Q40" s="66"/>
      <c r="R40" s="69">
        <v>1124.5</v>
      </c>
      <c r="S40" s="66">
        <f>R40*4616</f>
        <v>5190692</v>
      </c>
      <c r="T40" s="66"/>
      <c r="U40" s="66"/>
      <c r="V40" s="66"/>
      <c r="W40" s="68"/>
      <c r="X40" s="68"/>
      <c r="Y40" s="68"/>
      <c r="Z40" s="66"/>
      <c r="AA40" s="66"/>
      <c r="AB40" s="66"/>
      <c r="AC40" s="66"/>
      <c r="AD40" s="66"/>
      <c r="AE40" s="66"/>
      <c r="AF40" s="66"/>
      <c r="AG40" s="68"/>
      <c r="AH40" s="66"/>
      <c r="AI40" s="68"/>
      <c r="AJ40" s="66"/>
      <c r="AK40" s="68"/>
      <c r="AL40" s="66"/>
      <c r="AM40" s="68"/>
      <c r="AN40" s="66"/>
      <c r="AO40" s="68"/>
      <c r="AP40" s="66"/>
      <c r="AQ40" s="68"/>
      <c r="AR40" s="66">
        <v>153000</v>
      </c>
      <c r="AS40" s="66"/>
      <c r="AT40" s="66"/>
    </row>
    <row r="41" spans="1:46" s="103" customFormat="1" ht="15">
      <c r="A41" s="51">
        <v>7</v>
      </c>
      <c r="B41" s="52" t="s">
        <v>70</v>
      </c>
      <c r="C41" s="52" t="s">
        <v>71</v>
      </c>
      <c r="D41" s="50" t="s">
        <v>78</v>
      </c>
      <c r="E41" s="52" t="s">
        <v>95</v>
      </c>
      <c r="F41" s="51">
        <v>6</v>
      </c>
      <c r="G41" s="51"/>
      <c r="H41" s="51"/>
      <c r="I41" s="222">
        <f t="shared" si="3"/>
        <v>2190744</v>
      </c>
      <c r="J41" s="66"/>
      <c r="K41" s="66"/>
      <c r="L41" s="66"/>
      <c r="M41" s="66"/>
      <c r="N41" s="66"/>
      <c r="O41" s="66"/>
      <c r="P41" s="68"/>
      <c r="Q41" s="66"/>
      <c r="R41" s="69">
        <v>356</v>
      </c>
      <c r="S41" s="66">
        <f>R41*5724</f>
        <v>2037744</v>
      </c>
      <c r="T41" s="66"/>
      <c r="U41" s="66"/>
      <c r="V41" s="66"/>
      <c r="W41" s="68"/>
      <c r="X41" s="68"/>
      <c r="Y41" s="68"/>
      <c r="Z41" s="66"/>
      <c r="AA41" s="66"/>
      <c r="AB41" s="66"/>
      <c r="AC41" s="66"/>
      <c r="AD41" s="66"/>
      <c r="AE41" s="66"/>
      <c r="AF41" s="66"/>
      <c r="AG41" s="68"/>
      <c r="AH41" s="66"/>
      <c r="AI41" s="68"/>
      <c r="AJ41" s="66"/>
      <c r="AK41" s="68"/>
      <c r="AL41" s="66"/>
      <c r="AM41" s="68"/>
      <c r="AN41" s="66"/>
      <c r="AO41" s="68"/>
      <c r="AP41" s="66"/>
      <c r="AQ41" s="68"/>
      <c r="AR41" s="66">
        <v>153000</v>
      </c>
      <c r="AS41" s="66"/>
      <c r="AT41" s="66"/>
    </row>
    <row r="42" spans="1:46" s="103" customFormat="1" ht="15">
      <c r="A42" s="51">
        <v>8</v>
      </c>
      <c r="B42" s="50" t="s">
        <v>70</v>
      </c>
      <c r="C42" s="50" t="s">
        <v>71</v>
      </c>
      <c r="D42" s="50" t="s">
        <v>78</v>
      </c>
      <c r="E42" s="52" t="s">
        <v>109</v>
      </c>
      <c r="F42" s="51">
        <v>1</v>
      </c>
      <c r="G42" s="51"/>
      <c r="H42" s="51"/>
      <c r="I42" s="222">
        <f t="shared" si="3"/>
        <v>7171166.4</v>
      </c>
      <c r="J42" s="66"/>
      <c r="K42" s="66"/>
      <c r="L42" s="66"/>
      <c r="M42" s="66"/>
      <c r="N42" s="66"/>
      <c r="O42" s="66"/>
      <c r="P42" s="68"/>
      <c r="Q42" s="66"/>
      <c r="R42" s="69">
        <v>1520.4</v>
      </c>
      <c r="S42" s="66">
        <f>R42*4616</f>
        <v>7018166.4</v>
      </c>
      <c r="T42" s="66"/>
      <c r="U42" s="66"/>
      <c r="V42" s="66"/>
      <c r="W42" s="68"/>
      <c r="X42" s="68"/>
      <c r="Y42" s="68"/>
      <c r="Z42" s="66"/>
      <c r="AA42" s="66"/>
      <c r="AB42" s="66"/>
      <c r="AC42" s="66"/>
      <c r="AD42" s="66"/>
      <c r="AE42" s="66"/>
      <c r="AF42" s="66"/>
      <c r="AG42" s="68"/>
      <c r="AH42" s="66"/>
      <c r="AI42" s="68"/>
      <c r="AJ42" s="66"/>
      <c r="AK42" s="68"/>
      <c r="AL42" s="66"/>
      <c r="AM42" s="68"/>
      <c r="AN42" s="66"/>
      <c r="AO42" s="68"/>
      <c r="AP42" s="66"/>
      <c r="AQ42" s="68"/>
      <c r="AR42" s="66">
        <v>153000</v>
      </c>
      <c r="AS42" s="66"/>
      <c r="AT42" s="66"/>
    </row>
    <row r="43" spans="1:46" s="103" customFormat="1" ht="15">
      <c r="A43" s="51">
        <v>9</v>
      </c>
      <c r="B43" s="52" t="s">
        <v>70</v>
      </c>
      <c r="C43" s="52" t="s">
        <v>71</v>
      </c>
      <c r="D43" s="50" t="s">
        <v>78</v>
      </c>
      <c r="E43" s="52" t="s">
        <v>114</v>
      </c>
      <c r="F43" s="51">
        <v>37</v>
      </c>
      <c r="G43" s="51"/>
      <c r="H43" s="51"/>
      <c r="I43" s="222">
        <f t="shared" si="3"/>
        <v>3662384.4</v>
      </c>
      <c r="J43" s="66"/>
      <c r="K43" s="66"/>
      <c r="L43" s="66"/>
      <c r="M43" s="66"/>
      <c r="N43" s="66"/>
      <c r="O43" s="66"/>
      <c r="P43" s="68"/>
      <c r="Q43" s="66"/>
      <c r="R43" s="69">
        <v>613.1</v>
      </c>
      <c r="S43" s="66">
        <f>R43*5724</f>
        <v>3509384.4</v>
      </c>
      <c r="T43" s="66"/>
      <c r="U43" s="66"/>
      <c r="V43" s="66"/>
      <c r="W43" s="68"/>
      <c r="X43" s="68"/>
      <c r="Y43" s="68"/>
      <c r="Z43" s="66"/>
      <c r="AA43" s="66"/>
      <c r="AB43" s="66"/>
      <c r="AC43" s="66"/>
      <c r="AD43" s="66"/>
      <c r="AE43" s="66"/>
      <c r="AF43" s="66"/>
      <c r="AG43" s="68"/>
      <c r="AH43" s="66"/>
      <c r="AI43" s="68"/>
      <c r="AJ43" s="66"/>
      <c r="AK43" s="68"/>
      <c r="AL43" s="66"/>
      <c r="AM43" s="68"/>
      <c r="AN43" s="66"/>
      <c r="AO43" s="68"/>
      <c r="AP43" s="66"/>
      <c r="AQ43" s="68"/>
      <c r="AR43" s="66">
        <v>153000</v>
      </c>
      <c r="AS43" s="66"/>
      <c r="AT43" s="66"/>
    </row>
    <row r="44" spans="1:46" s="103" customFormat="1" ht="15">
      <c r="A44" s="51">
        <v>10</v>
      </c>
      <c r="B44" s="52" t="s">
        <v>70</v>
      </c>
      <c r="C44" s="52" t="s">
        <v>71</v>
      </c>
      <c r="D44" s="50" t="s">
        <v>78</v>
      </c>
      <c r="E44" s="52" t="s">
        <v>114</v>
      </c>
      <c r="F44" s="51">
        <v>43</v>
      </c>
      <c r="G44" s="51"/>
      <c r="H44" s="51"/>
      <c r="I44" s="222">
        <f t="shared" si="3"/>
        <v>7051564.8</v>
      </c>
      <c r="J44" s="66"/>
      <c r="K44" s="66"/>
      <c r="L44" s="66"/>
      <c r="M44" s="66"/>
      <c r="N44" s="66"/>
      <c r="O44" s="66"/>
      <c r="P44" s="68"/>
      <c r="Q44" s="66"/>
      <c r="R44" s="69">
        <v>1205.2</v>
      </c>
      <c r="S44" s="66">
        <f>R44*5724</f>
        <v>6898564.8</v>
      </c>
      <c r="T44" s="66"/>
      <c r="U44" s="66"/>
      <c r="V44" s="66"/>
      <c r="W44" s="68"/>
      <c r="X44" s="68"/>
      <c r="Y44" s="68"/>
      <c r="Z44" s="66"/>
      <c r="AA44" s="66"/>
      <c r="AB44" s="66"/>
      <c r="AC44" s="66"/>
      <c r="AD44" s="66"/>
      <c r="AE44" s="66"/>
      <c r="AF44" s="66"/>
      <c r="AG44" s="68"/>
      <c r="AH44" s="66"/>
      <c r="AI44" s="68"/>
      <c r="AJ44" s="66"/>
      <c r="AK44" s="68"/>
      <c r="AL44" s="66"/>
      <c r="AM44" s="68"/>
      <c r="AN44" s="66"/>
      <c r="AO44" s="68"/>
      <c r="AP44" s="66"/>
      <c r="AQ44" s="68"/>
      <c r="AR44" s="66">
        <v>153000</v>
      </c>
      <c r="AS44" s="66"/>
      <c r="AT44" s="66"/>
    </row>
    <row r="45" spans="1:44" s="346" customFormat="1" ht="18.35">
      <c r="A45" s="51">
        <v>11</v>
      </c>
      <c r="B45" s="50" t="s">
        <v>70</v>
      </c>
      <c r="C45" s="50" t="s">
        <v>71</v>
      </c>
      <c r="D45" s="342" t="s">
        <v>78</v>
      </c>
      <c r="E45" s="52" t="s">
        <v>113</v>
      </c>
      <c r="F45" s="301">
        <v>9</v>
      </c>
      <c r="G45" s="344"/>
      <c r="H45" s="344"/>
      <c r="I45" s="66">
        <f>J45+K45+L45+M45+N45+O45+S45+U45+W45+X45+Z45+AD45+AF45+AH45+AJ45+AL45+AL45+AN45+AQ45+AR45</f>
        <v>7286566.4</v>
      </c>
      <c r="J45" s="68"/>
      <c r="K45" s="68"/>
      <c r="L45" s="68"/>
      <c r="M45" s="68"/>
      <c r="N45" s="68"/>
      <c r="O45" s="68"/>
      <c r="P45" s="68"/>
      <c r="Q45" s="68"/>
      <c r="R45" s="69">
        <v>1545.4</v>
      </c>
      <c r="S45" s="66">
        <f>R45*4616</f>
        <v>7133566.4</v>
      </c>
      <c r="T45" s="345"/>
      <c r="U45" s="345"/>
      <c r="V45" s="345"/>
      <c r="W45" s="345"/>
      <c r="X45" s="345"/>
      <c r="Y45" s="345"/>
      <c r="Z45" s="345"/>
      <c r="AA45" s="345"/>
      <c r="AB45" s="345"/>
      <c r="AC45" s="345"/>
      <c r="AD45" s="345"/>
      <c r="AE45" s="345"/>
      <c r="AF45" s="345"/>
      <c r="AG45" s="345"/>
      <c r="AH45" s="345"/>
      <c r="AI45" s="345"/>
      <c r="AJ45" s="345"/>
      <c r="AK45" s="345"/>
      <c r="AL45" s="345"/>
      <c r="AM45" s="345"/>
      <c r="AN45" s="345"/>
      <c r="AO45" s="345"/>
      <c r="AP45" s="345"/>
      <c r="AQ45" s="345"/>
      <c r="AR45" s="237">
        <v>153000</v>
      </c>
    </row>
    <row r="46" spans="1:45" s="227" customFormat="1" ht="22.25" customHeight="1">
      <c r="A46" s="51">
        <v>12</v>
      </c>
      <c r="B46" s="50" t="s">
        <v>70</v>
      </c>
      <c r="C46" s="50" t="s">
        <v>71</v>
      </c>
      <c r="D46" s="342" t="s">
        <v>78</v>
      </c>
      <c r="E46" s="52" t="s">
        <v>138</v>
      </c>
      <c r="F46" s="301">
        <v>5</v>
      </c>
      <c r="G46" s="347"/>
      <c r="H46" s="347"/>
      <c r="I46" s="222">
        <f>J46+K46+L46+M46+N46+O46+Q46+S46+U46+W46+Y46+AA46+AC46+AE46+AG46+AI46+AK46+AM46+AO46+AQ46+AR46</f>
        <v>6434303</v>
      </c>
      <c r="J46" s="348"/>
      <c r="K46" s="349"/>
      <c r="L46" s="349"/>
      <c r="M46" s="349"/>
      <c r="N46" s="350"/>
      <c r="O46" s="350">
        <f>2010.1*566</f>
        <v>1137716.5999999999</v>
      </c>
      <c r="P46" s="347"/>
      <c r="Q46" s="351"/>
      <c r="R46" s="352">
        <v>898.6</v>
      </c>
      <c r="S46" s="353">
        <f>R46*5724</f>
        <v>5143586.4</v>
      </c>
      <c r="T46" s="224"/>
      <c r="U46" s="225"/>
      <c r="V46" s="223"/>
      <c r="W46" s="223"/>
      <c r="X46" s="223"/>
      <c r="Y46" s="223"/>
      <c r="Z46" s="223"/>
      <c r="AA46" s="223"/>
      <c r="AB46" s="223"/>
      <c r="AC46" s="223"/>
      <c r="AD46" s="223"/>
      <c r="AE46" s="223"/>
      <c r="AF46" s="300"/>
      <c r="AG46" s="223"/>
      <c r="AH46" s="224"/>
      <c r="AI46" s="223"/>
      <c r="AJ46" s="224"/>
      <c r="AK46" s="223"/>
      <c r="AL46" s="224"/>
      <c r="AM46" s="223"/>
      <c r="AN46" s="224"/>
      <c r="AO46" s="223"/>
      <c r="AP46" s="224"/>
      <c r="AQ46" s="223"/>
      <c r="AR46" s="226">
        <v>153000</v>
      </c>
      <c r="AS46" s="224"/>
    </row>
    <row r="47" spans="1:44" s="346" customFormat="1" ht="18.35">
      <c r="A47" s="51">
        <v>13</v>
      </c>
      <c r="B47" s="50" t="s">
        <v>70</v>
      </c>
      <c r="C47" s="50" t="s">
        <v>71</v>
      </c>
      <c r="D47" s="342" t="s">
        <v>78</v>
      </c>
      <c r="E47" s="52" t="s">
        <v>86</v>
      </c>
      <c r="F47" s="301">
        <v>14</v>
      </c>
      <c r="G47" s="344"/>
      <c r="H47" s="301" t="s">
        <v>88</v>
      </c>
      <c r="I47" s="66">
        <f>J47+K47+L47+M47+N47+O47+S47+U47+W47+X47+Z47+AD47+AF47+AH47+AJ47+AL47+AL47+AN47+AQ47+AR47</f>
        <v>4508657.600000001</v>
      </c>
      <c r="J47" s="68"/>
      <c r="K47" s="68"/>
      <c r="L47" s="68"/>
      <c r="M47" s="68"/>
      <c r="N47" s="68"/>
      <c r="O47" s="68"/>
      <c r="P47" s="68"/>
      <c r="Q47" s="68"/>
      <c r="R47" s="69">
        <v>943.6</v>
      </c>
      <c r="S47" s="66">
        <f>R47*4616</f>
        <v>4355657.600000001</v>
      </c>
      <c r="T47" s="345"/>
      <c r="U47" s="345"/>
      <c r="V47" s="345"/>
      <c r="W47" s="345"/>
      <c r="X47" s="345"/>
      <c r="Y47" s="345"/>
      <c r="Z47" s="345"/>
      <c r="AA47" s="345"/>
      <c r="AB47" s="345"/>
      <c r="AC47" s="345"/>
      <c r="AD47" s="345"/>
      <c r="AE47" s="345"/>
      <c r="AF47" s="345"/>
      <c r="AG47" s="345"/>
      <c r="AH47" s="345"/>
      <c r="AI47" s="345"/>
      <c r="AJ47" s="345"/>
      <c r="AK47" s="345"/>
      <c r="AL47" s="345"/>
      <c r="AM47" s="345"/>
      <c r="AN47" s="345"/>
      <c r="AO47" s="345"/>
      <c r="AP47" s="345"/>
      <c r="AQ47" s="345"/>
      <c r="AR47" s="237">
        <v>153000</v>
      </c>
    </row>
    <row r="48" spans="1:46" s="103" customFormat="1" ht="15">
      <c r="A48" s="51">
        <v>14</v>
      </c>
      <c r="B48" s="52" t="s">
        <v>70</v>
      </c>
      <c r="C48" s="52" t="s">
        <v>71</v>
      </c>
      <c r="D48" s="50" t="s">
        <v>78</v>
      </c>
      <c r="E48" s="52" t="s">
        <v>92</v>
      </c>
      <c r="F48" s="51">
        <v>3</v>
      </c>
      <c r="G48" s="51"/>
      <c r="H48" s="51"/>
      <c r="I48" s="222">
        <f aca="true" t="shared" si="4" ref="I48:I54">J48+K48+L48+M48+N48+O48+Q48+S48+U48+W48+Y48+AA48+AC48+AE48+AG48+AI48+AK48+AM48+AO48+AQ48+AR48</f>
        <v>7199244</v>
      </c>
      <c r="J48" s="66"/>
      <c r="K48" s="66"/>
      <c r="L48" s="66"/>
      <c r="M48" s="66"/>
      <c r="N48" s="66"/>
      <c r="O48" s="66"/>
      <c r="P48" s="68"/>
      <c r="Q48" s="66"/>
      <c r="R48" s="69">
        <v>1231</v>
      </c>
      <c r="S48" s="66">
        <f aca="true" t="shared" si="5" ref="S48">R48*5724</f>
        <v>7046244</v>
      </c>
      <c r="T48" s="66"/>
      <c r="U48" s="66"/>
      <c r="V48" s="66"/>
      <c r="W48" s="68"/>
      <c r="X48" s="68"/>
      <c r="Y48" s="68"/>
      <c r="Z48" s="66"/>
      <c r="AA48" s="66"/>
      <c r="AB48" s="66"/>
      <c r="AC48" s="66"/>
      <c r="AD48" s="66"/>
      <c r="AE48" s="66"/>
      <c r="AF48" s="66"/>
      <c r="AG48" s="68"/>
      <c r="AH48" s="66"/>
      <c r="AI48" s="68"/>
      <c r="AJ48" s="66"/>
      <c r="AK48" s="68"/>
      <c r="AL48" s="66"/>
      <c r="AM48" s="68"/>
      <c r="AN48" s="66"/>
      <c r="AO48" s="68"/>
      <c r="AP48" s="66"/>
      <c r="AQ48" s="68"/>
      <c r="AR48" s="66">
        <v>153000</v>
      </c>
      <c r="AS48" s="66"/>
      <c r="AT48" s="66"/>
    </row>
    <row r="49" spans="1:46" s="103" customFormat="1" ht="15">
      <c r="A49" s="51">
        <v>15</v>
      </c>
      <c r="B49" s="61" t="s">
        <v>70</v>
      </c>
      <c r="C49" s="61" t="s">
        <v>71</v>
      </c>
      <c r="D49" s="62" t="s">
        <v>78</v>
      </c>
      <c r="E49" s="61" t="s">
        <v>87</v>
      </c>
      <c r="F49" s="63">
        <v>2</v>
      </c>
      <c r="G49" s="302"/>
      <c r="H49" s="302"/>
      <c r="I49" s="303">
        <f t="shared" si="4"/>
        <v>6658898.399999999</v>
      </c>
      <c r="J49" s="64"/>
      <c r="K49" s="64"/>
      <c r="L49" s="64"/>
      <c r="M49" s="64"/>
      <c r="N49" s="64"/>
      <c r="O49" s="64"/>
      <c r="P49" s="65"/>
      <c r="Q49" s="64"/>
      <c r="R49" s="330">
        <v>1136.6</v>
      </c>
      <c r="S49" s="64">
        <f aca="true" t="shared" si="6" ref="S49">R49*5724</f>
        <v>6505898.399999999</v>
      </c>
      <c r="T49" s="64"/>
      <c r="U49" s="64"/>
      <c r="V49" s="64"/>
      <c r="W49" s="65"/>
      <c r="X49" s="65"/>
      <c r="Y49" s="65"/>
      <c r="Z49" s="64"/>
      <c r="AA49" s="64"/>
      <c r="AB49" s="64"/>
      <c r="AC49" s="66"/>
      <c r="AD49" s="66"/>
      <c r="AE49" s="64"/>
      <c r="AF49" s="64"/>
      <c r="AG49" s="65"/>
      <c r="AH49" s="64"/>
      <c r="AI49" s="65"/>
      <c r="AJ49" s="64"/>
      <c r="AK49" s="65"/>
      <c r="AL49" s="64"/>
      <c r="AM49" s="65"/>
      <c r="AN49" s="64"/>
      <c r="AO49" s="65"/>
      <c r="AP49" s="64"/>
      <c r="AQ49" s="65"/>
      <c r="AR49" s="64">
        <v>153000</v>
      </c>
      <c r="AS49" s="303"/>
      <c r="AT49" s="64"/>
    </row>
    <row r="50" spans="1:46" s="103" customFormat="1" ht="15">
      <c r="A50" s="51">
        <v>16</v>
      </c>
      <c r="B50" s="52" t="s">
        <v>70</v>
      </c>
      <c r="C50" s="52" t="s">
        <v>71</v>
      </c>
      <c r="D50" s="50" t="s">
        <v>78</v>
      </c>
      <c r="E50" s="52" t="s">
        <v>87</v>
      </c>
      <c r="F50" s="51">
        <v>66</v>
      </c>
      <c r="G50" s="51"/>
      <c r="H50" s="51"/>
      <c r="I50" s="222">
        <f t="shared" si="4"/>
        <v>2461000</v>
      </c>
      <c r="J50" s="66"/>
      <c r="K50" s="66"/>
      <c r="L50" s="66"/>
      <c r="M50" s="66"/>
      <c r="N50" s="66"/>
      <c r="O50" s="66"/>
      <c r="P50" s="68"/>
      <c r="Q50" s="66"/>
      <c r="R50" s="354">
        <v>500</v>
      </c>
      <c r="S50" s="66">
        <f>R50*4616</f>
        <v>2308000</v>
      </c>
      <c r="T50" s="66"/>
      <c r="U50" s="66"/>
      <c r="V50" s="66"/>
      <c r="W50" s="68"/>
      <c r="X50" s="68"/>
      <c r="Y50" s="68"/>
      <c r="Z50" s="66"/>
      <c r="AA50" s="66"/>
      <c r="AB50" s="66"/>
      <c r="AC50" s="66"/>
      <c r="AD50" s="66"/>
      <c r="AE50" s="66"/>
      <c r="AF50" s="66"/>
      <c r="AG50" s="68"/>
      <c r="AH50" s="66"/>
      <c r="AI50" s="68"/>
      <c r="AJ50" s="66"/>
      <c r="AK50" s="68"/>
      <c r="AL50" s="66"/>
      <c r="AM50" s="68"/>
      <c r="AN50" s="66"/>
      <c r="AO50" s="68"/>
      <c r="AP50" s="66"/>
      <c r="AQ50" s="68"/>
      <c r="AR50" s="66">
        <v>153000</v>
      </c>
      <c r="AS50" s="72"/>
      <c r="AT50" s="66"/>
    </row>
    <row r="51" spans="1:46" s="103" customFormat="1" ht="15">
      <c r="A51" s="51">
        <v>17</v>
      </c>
      <c r="B51" s="52" t="s">
        <v>70</v>
      </c>
      <c r="C51" s="52" t="s">
        <v>71</v>
      </c>
      <c r="D51" s="50" t="s">
        <v>72</v>
      </c>
      <c r="E51" s="52" t="s">
        <v>73</v>
      </c>
      <c r="F51" s="51">
        <v>16</v>
      </c>
      <c r="G51" s="51"/>
      <c r="H51" s="51"/>
      <c r="I51" s="222">
        <f t="shared" si="4"/>
        <v>6054444</v>
      </c>
      <c r="J51" s="66"/>
      <c r="K51" s="66"/>
      <c r="L51" s="66"/>
      <c r="M51" s="66"/>
      <c r="N51" s="66"/>
      <c r="O51" s="66"/>
      <c r="P51" s="68"/>
      <c r="Q51" s="66"/>
      <c r="R51" s="354">
        <v>1031</v>
      </c>
      <c r="S51" s="66">
        <f>R51*5724</f>
        <v>5901444</v>
      </c>
      <c r="T51" s="66"/>
      <c r="U51" s="66"/>
      <c r="V51" s="66"/>
      <c r="W51" s="68"/>
      <c r="X51" s="68"/>
      <c r="Y51" s="68"/>
      <c r="Z51" s="66"/>
      <c r="AA51" s="66"/>
      <c r="AB51" s="66"/>
      <c r="AC51" s="66"/>
      <c r="AD51" s="66"/>
      <c r="AE51" s="66"/>
      <c r="AF51" s="66"/>
      <c r="AG51" s="68"/>
      <c r="AH51" s="66"/>
      <c r="AI51" s="68"/>
      <c r="AJ51" s="66"/>
      <c r="AK51" s="68"/>
      <c r="AL51" s="66"/>
      <c r="AM51" s="68"/>
      <c r="AN51" s="66"/>
      <c r="AO51" s="68"/>
      <c r="AP51" s="66"/>
      <c r="AQ51" s="68"/>
      <c r="AR51" s="66">
        <v>153000</v>
      </c>
      <c r="AS51" s="72"/>
      <c r="AT51" s="66"/>
    </row>
    <row r="52" spans="1:46" s="103" customFormat="1" ht="15">
      <c r="A52" s="51">
        <v>18</v>
      </c>
      <c r="B52" s="52" t="s">
        <v>70</v>
      </c>
      <c r="C52" s="52" t="s">
        <v>71</v>
      </c>
      <c r="D52" s="50" t="s">
        <v>72</v>
      </c>
      <c r="E52" s="52" t="s">
        <v>73</v>
      </c>
      <c r="F52" s="51">
        <v>52</v>
      </c>
      <c r="G52" s="51"/>
      <c r="H52" s="51"/>
      <c r="I52" s="222">
        <f t="shared" si="4"/>
        <v>5344668</v>
      </c>
      <c r="J52" s="66"/>
      <c r="K52" s="66"/>
      <c r="L52" s="66"/>
      <c r="M52" s="66"/>
      <c r="N52" s="66"/>
      <c r="O52" s="66"/>
      <c r="P52" s="68"/>
      <c r="Q52" s="66"/>
      <c r="R52" s="354">
        <v>907</v>
      </c>
      <c r="S52" s="66">
        <f>R52*5724</f>
        <v>5191668</v>
      </c>
      <c r="T52" s="66"/>
      <c r="U52" s="66"/>
      <c r="V52" s="66"/>
      <c r="W52" s="68"/>
      <c r="X52" s="68"/>
      <c r="Y52" s="68"/>
      <c r="Z52" s="66"/>
      <c r="AA52" s="66"/>
      <c r="AB52" s="66"/>
      <c r="AC52" s="66"/>
      <c r="AD52" s="66"/>
      <c r="AE52" s="66"/>
      <c r="AF52" s="66"/>
      <c r="AG52" s="68"/>
      <c r="AH52" s="66"/>
      <c r="AI52" s="68"/>
      <c r="AJ52" s="66"/>
      <c r="AK52" s="68"/>
      <c r="AL52" s="66"/>
      <c r="AM52" s="68"/>
      <c r="AN52" s="66"/>
      <c r="AO52" s="68"/>
      <c r="AP52" s="66"/>
      <c r="AQ52" s="68"/>
      <c r="AR52" s="66">
        <v>153000</v>
      </c>
      <c r="AS52" s="72"/>
      <c r="AT52" s="66"/>
    </row>
    <row r="53" spans="1:46" s="103" customFormat="1" ht="15">
      <c r="A53" s="51">
        <v>19</v>
      </c>
      <c r="B53" s="52" t="s">
        <v>70</v>
      </c>
      <c r="C53" s="52" t="s">
        <v>71</v>
      </c>
      <c r="D53" s="50" t="s">
        <v>72</v>
      </c>
      <c r="E53" s="52" t="s">
        <v>73</v>
      </c>
      <c r="F53" s="51">
        <v>66</v>
      </c>
      <c r="G53" s="51"/>
      <c r="H53" s="51"/>
      <c r="I53" s="222">
        <f t="shared" si="4"/>
        <v>7217560.8</v>
      </c>
      <c r="J53" s="66"/>
      <c r="K53" s="66"/>
      <c r="L53" s="66"/>
      <c r="M53" s="66"/>
      <c r="N53" s="66"/>
      <c r="O53" s="66"/>
      <c r="P53" s="68"/>
      <c r="Q53" s="66"/>
      <c r="R53" s="69">
        <v>1234.2</v>
      </c>
      <c r="S53" s="66">
        <f aca="true" t="shared" si="7" ref="S53">R53*5724</f>
        <v>7064560.8</v>
      </c>
      <c r="T53" s="66"/>
      <c r="U53" s="66"/>
      <c r="V53" s="66"/>
      <c r="W53" s="68"/>
      <c r="X53" s="68"/>
      <c r="Y53" s="68"/>
      <c r="Z53" s="66"/>
      <c r="AA53" s="66"/>
      <c r="AB53" s="66"/>
      <c r="AC53" s="66"/>
      <c r="AD53" s="66"/>
      <c r="AE53" s="66"/>
      <c r="AF53" s="66"/>
      <c r="AG53" s="68"/>
      <c r="AH53" s="66"/>
      <c r="AI53" s="68"/>
      <c r="AJ53" s="66"/>
      <c r="AK53" s="68"/>
      <c r="AL53" s="66"/>
      <c r="AM53" s="68"/>
      <c r="AN53" s="66"/>
      <c r="AO53" s="68"/>
      <c r="AP53" s="66"/>
      <c r="AQ53" s="68"/>
      <c r="AR53" s="66">
        <v>153000</v>
      </c>
      <c r="AS53" s="72"/>
      <c r="AT53" s="66"/>
    </row>
    <row r="54" spans="1:46" s="103" customFormat="1" ht="15">
      <c r="A54" s="51">
        <v>20</v>
      </c>
      <c r="B54" s="52" t="s">
        <v>70</v>
      </c>
      <c r="C54" s="52" t="s">
        <v>71</v>
      </c>
      <c r="D54" s="50" t="s">
        <v>72</v>
      </c>
      <c r="E54" s="52" t="s">
        <v>73</v>
      </c>
      <c r="F54" s="51">
        <v>79</v>
      </c>
      <c r="G54" s="51"/>
      <c r="H54" s="51"/>
      <c r="I54" s="222">
        <f t="shared" si="4"/>
        <v>7021800</v>
      </c>
      <c r="J54" s="66"/>
      <c r="K54" s="66"/>
      <c r="L54" s="66"/>
      <c r="M54" s="66"/>
      <c r="N54" s="66"/>
      <c r="O54" s="66"/>
      <c r="P54" s="68"/>
      <c r="Q54" s="66"/>
      <c r="R54" s="354">
        <v>1200</v>
      </c>
      <c r="S54" s="66">
        <f aca="true" t="shared" si="8" ref="S54">R54*5724</f>
        <v>6868800</v>
      </c>
      <c r="T54" s="66"/>
      <c r="U54" s="66"/>
      <c r="V54" s="66"/>
      <c r="W54" s="68"/>
      <c r="X54" s="68"/>
      <c r="Y54" s="68"/>
      <c r="Z54" s="66"/>
      <c r="AA54" s="66"/>
      <c r="AB54" s="66"/>
      <c r="AC54" s="66"/>
      <c r="AD54" s="66"/>
      <c r="AE54" s="66"/>
      <c r="AF54" s="66"/>
      <c r="AG54" s="68"/>
      <c r="AH54" s="66"/>
      <c r="AI54" s="68"/>
      <c r="AJ54" s="66"/>
      <c r="AK54" s="68"/>
      <c r="AL54" s="66"/>
      <c r="AM54" s="68"/>
      <c r="AN54" s="66"/>
      <c r="AO54" s="68"/>
      <c r="AP54" s="66"/>
      <c r="AQ54" s="68"/>
      <c r="AR54" s="66">
        <v>153000</v>
      </c>
      <c r="AS54" s="72"/>
      <c r="AT54" s="66"/>
    </row>
    <row r="55" spans="1:44" s="346" customFormat="1" ht="18.35">
      <c r="A55" s="51">
        <v>21</v>
      </c>
      <c r="B55" s="50" t="s">
        <v>70</v>
      </c>
      <c r="C55" s="50" t="s">
        <v>71</v>
      </c>
      <c r="D55" s="342" t="s">
        <v>140</v>
      </c>
      <c r="E55" s="52" t="s">
        <v>73</v>
      </c>
      <c r="F55" s="301">
        <v>114</v>
      </c>
      <c r="G55" s="344"/>
      <c r="H55" s="344"/>
      <c r="I55" s="66">
        <f>J55+K55+L55+M55+N55+O55+S55+U55+W55+X55+Z55+AD55+AF55+AH55+AJ55+AL55+AL55+AN55+AQ55+AR55</f>
        <v>6793577.6</v>
      </c>
      <c r="J55" s="68"/>
      <c r="K55" s="68"/>
      <c r="L55" s="68"/>
      <c r="M55" s="68"/>
      <c r="N55" s="68"/>
      <c r="O55" s="68"/>
      <c r="P55" s="68"/>
      <c r="Q55" s="68"/>
      <c r="R55" s="69">
        <v>1438.6</v>
      </c>
      <c r="S55" s="66">
        <f>R55*4616</f>
        <v>6640577.6</v>
      </c>
      <c r="T55" s="345"/>
      <c r="U55" s="345"/>
      <c r="V55" s="345"/>
      <c r="W55" s="345"/>
      <c r="X55" s="345"/>
      <c r="Y55" s="345"/>
      <c r="Z55" s="345"/>
      <c r="AA55" s="345"/>
      <c r="AB55" s="345"/>
      <c r="AC55" s="345"/>
      <c r="AD55" s="345"/>
      <c r="AE55" s="345"/>
      <c r="AF55" s="345"/>
      <c r="AG55" s="345"/>
      <c r="AH55" s="345"/>
      <c r="AI55" s="345"/>
      <c r="AJ55" s="345"/>
      <c r="AK55" s="345"/>
      <c r="AL55" s="345"/>
      <c r="AM55" s="345"/>
      <c r="AN55" s="345"/>
      <c r="AO55" s="345"/>
      <c r="AP55" s="345"/>
      <c r="AQ55" s="345"/>
      <c r="AR55" s="237">
        <v>153000</v>
      </c>
    </row>
    <row r="56" spans="1:44" s="346" customFormat="1" ht="18.35">
      <c r="A56" s="51">
        <v>22</v>
      </c>
      <c r="B56" s="50" t="s">
        <v>70</v>
      </c>
      <c r="C56" s="50" t="s">
        <v>71</v>
      </c>
      <c r="D56" s="342" t="s">
        <v>140</v>
      </c>
      <c r="E56" s="52" t="s">
        <v>73</v>
      </c>
      <c r="F56" s="301">
        <v>116</v>
      </c>
      <c r="G56" s="344"/>
      <c r="H56" s="344"/>
      <c r="I56" s="66">
        <f>J56+K56+L56+M56+N56+O56+S56+U56+W56+X56+Z56+AD56+AF56+AH56+AJ56+AL56+AL56+AN56+AQ56+AR56</f>
        <v>4487424</v>
      </c>
      <c r="J56" s="68"/>
      <c r="K56" s="68"/>
      <c r="L56" s="68"/>
      <c r="M56" s="68"/>
      <c r="N56" s="68"/>
      <c r="O56" s="68"/>
      <c r="P56" s="68"/>
      <c r="Q56" s="68"/>
      <c r="R56" s="69">
        <v>939</v>
      </c>
      <c r="S56" s="66">
        <f>R56*4616</f>
        <v>4334424</v>
      </c>
      <c r="T56" s="345"/>
      <c r="U56" s="345"/>
      <c r="V56" s="345"/>
      <c r="W56" s="345"/>
      <c r="X56" s="345"/>
      <c r="Y56" s="345"/>
      <c r="Z56" s="345"/>
      <c r="AA56" s="345"/>
      <c r="AB56" s="345"/>
      <c r="AC56" s="345"/>
      <c r="AD56" s="345"/>
      <c r="AE56" s="345"/>
      <c r="AF56" s="345"/>
      <c r="AG56" s="345"/>
      <c r="AH56" s="345"/>
      <c r="AI56" s="345"/>
      <c r="AJ56" s="345"/>
      <c r="AK56" s="345"/>
      <c r="AL56" s="345"/>
      <c r="AM56" s="345"/>
      <c r="AN56" s="345"/>
      <c r="AO56" s="345"/>
      <c r="AP56" s="345"/>
      <c r="AQ56" s="345"/>
      <c r="AR56" s="237">
        <v>153000</v>
      </c>
    </row>
    <row r="57" spans="1:44" s="346" customFormat="1" ht="18.35">
      <c r="A57" s="51">
        <v>23</v>
      </c>
      <c r="B57" s="50" t="s">
        <v>70</v>
      </c>
      <c r="C57" s="50" t="s">
        <v>71</v>
      </c>
      <c r="D57" s="342" t="s">
        <v>140</v>
      </c>
      <c r="E57" s="52" t="s">
        <v>73</v>
      </c>
      <c r="F57" s="301">
        <v>122</v>
      </c>
      <c r="G57" s="344"/>
      <c r="H57" s="344"/>
      <c r="I57" s="66">
        <f>J57+K57+L57+M57+N57+O57+S57+U57+W57+X57+Z57+AD57+AF57+AH57+AJ57+AL57+AL57+AN57+AQ57+AR57</f>
        <v>6775575.2</v>
      </c>
      <c r="J57" s="68"/>
      <c r="K57" s="68"/>
      <c r="L57" s="68"/>
      <c r="M57" s="68"/>
      <c r="N57" s="68"/>
      <c r="O57" s="68"/>
      <c r="P57" s="68"/>
      <c r="Q57" s="68"/>
      <c r="R57" s="69">
        <v>1434.7</v>
      </c>
      <c r="S57" s="66">
        <f>R57*4616</f>
        <v>6622575.2</v>
      </c>
      <c r="T57" s="345"/>
      <c r="U57" s="345"/>
      <c r="V57" s="345"/>
      <c r="W57" s="345"/>
      <c r="X57" s="345"/>
      <c r="Y57" s="345"/>
      <c r="Z57" s="345"/>
      <c r="AA57" s="345"/>
      <c r="AB57" s="345"/>
      <c r="AC57" s="345"/>
      <c r="AD57" s="345"/>
      <c r="AE57" s="345"/>
      <c r="AF57" s="345"/>
      <c r="AG57" s="345"/>
      <c r="AH57" s="345"/>
      <c r="AI57" s="345"/>
      <c r="AJ57" s="345"/>
      <c r="AK57" s="345"/>
      <c r="AL57" s="345"/>
      <c r="AM57" s="345"/>
      <c r="AN57" s="345"/>
      <c r="AO57" s="345"/>
      <c r="AP57" s="345"/>
      <c r="AQ57" s="345"/>
      <c r="AR57" s="237">
        <v>153000</v>
      </c>
    </row>
    <row r="58" spans="1:45" s="227" customFormat="1" ht="22.25" customHeight="1">
      <c r="A58" s="51">
        <v>24</v>
      </c>
      <c r="B58" s="50" t="s">
        <v>70</v>
      </c>
      <c r="C58" s="50" t="s">
        <v>71</v>
      </c>
      <c r="D58" s="50" t="s">
        <v>72</v>
      </c>
      <c r="E58" s="52" t="s">
        <v>73</v>
      </c>
      <c r="F58" s="304">
        <v>228</v>
      </c>
      <c r="G58" s="304"/>
      <c r="H58" s="304"/>
      <c r="I58" s="222">
        <f>J58+K58+L58+M58+N58+O58+Q58+S58+U58+W58+Y58+AA58+AC58+AE58+AG58+AI58+AK58+AM58+AO58+AQ58+AR58</f>
        <v>4258470.4</v>
      </c>
      <c r="J58" s="226"/>
      <c r="K58" s="226"/>
      <c r="L58" s="226"/>
      <c r="M58" s="226"/>
      <c r="N58" s="226"/>
      <c r="O58" s="226"/>
      <c r="P58" s="300"/>
      <c r="Q58" s="226"/>
      <c r="R58" s="305">
        <v>889.4</v>
      </c>
      <c r="S58" s="66">
        <f>R58*4616</f>
        <v>4105470.4</v>
      </c>
      <c r="T58" s="300"/>
      <c r="U58" s="306"/>
      <c r="V58" s="226"/>
      <c r="W58" s="226"/>
      <c r="X58" s="226"/>
      <c r="Y58" s="226"/>
      <c r="Z58" s="226"/>
      <c r="AA58" s="226"/>
      <c r="AB58" s="226"/>
      <c r="AC58" s="226"/>
      <c r="AD58" s="226"/>
      <c r="AE58" s="226"/>
      <c r="AF58" s="300"/>
      <c r="AG58" s="226"/>
      <c r="AH58" s="300"/>
      <c r="AI58" s="226"/>
      <c r="AJ58" s="300"/>
      <c r="AK58" s="226"/>
      <c r="AL58" s="300"/>
      <c r="AM58" s="226"/>
      <c r="AN58" s="300"/>
      <c r="AO58" s="226"/>
      <c r="AP58" s="300"/>
      <c r="AQ58" s="226"/>
      <c r="AR58" s="66">
        <v>153000</v>
      </c>
      <c r="AS58" s="300"/>
    </row>
    <row r="59" spans="1:44" s="388" customFormat="1" ht="18.35">
      <c r="A59" s="51">
        <v>25</v>
      </c>
      <c r="B59" s="314" t="s">
        <v>70</v>
      </c>
      <c r="C59" s="50" t="s">
        <v>71</v>
      </c>
      <c r="D59" s="383" t="s">
        <v>78</v>
      </c>
      <c r="E59" s="384" t="s">
        <v>119</v>
      </c>
      <c r="F59" s="385">
        <v>5</v>
      </c>
      <c r="G59" s="383"/>
      <c r="H59" s="385"/>
      <c r="I59" s="222">
        <f>J59+K59+L59+M59+N59+O59+Q59+S59+U59+W59+Y59+AA59+AC59+AE59+AG59+AI59+AK59+AM59+AO59+AQ59+AR59</f>
        <v>6894727.2</v>
      </c>
      <c r="J59" s="386"/>
      <c r="K59" s="386"/>
      <c r="L59" s="386"/>
      <c r="M59" s="386"/>
      <c r="N59" s="386"/>
      <c r="O59" s="386"/>
      <c r="P59" s="386"/>
      <c r="Q59" s="386"/>
      <c r="R59" s="389">
        <v>1177.8</v>
      </c>
      <c r="S59" s="66">
        <f>R59*5724</f>
        <v>6741727.2</v>
      </c>
      <c r="T59" s="387"/>
      <c r="U59" s="387"/>
      <c r="V59" s="387"/>
      <c r="W59" s="387"/>
      <c r="X59" s="387"/>
      <c r="Y59" s="387"/>
      <c r="Z59" s="387"/>
      <c r="AA59" s="387"/>
      <c r="AB59" s="387"/>
      <c r="AC59" s="387"/>
      <c r="AD59" s="387"/>
      <c r="AE59" s="387"/>
      <c r="AF59" s="387"/>
      <c r="AG59" s="387"/>
      <c r="AH59" s="387"/>
      <c r="AI59" s="387"/>
      <c r="AJ59" s="387"/>
      <c r="AK59" s="387"/>
      <c r="AL59" s="387"/>
      <c r="AM59" s="387"/>
      <c r="AN59" s="387"/>
      <c r="AO59" s="387"/>
      <c r="AP59" s="387"/>
      <c r="AQ59" s="387"/>
      <c r="AR59" s="237">
        <v>153000</v>
      </c>
    </row>
    <row r="60" spans="1:46" s="307" customFormat="1" ht="15">
      <c r="A60" s="51">
        <v>26</v>
      </c>
      <c r="B60" s="52" t="s">
        <v>70</v>
      </c>
      <c r="C60" s="50" t="s">
        <v>71</v>
      </c>
      <c r="D60" s="50" t="s">
        <v>72</v>
      </c>
      <c r="E60" s="50" t="s">
        <v>124</v>
      </c>
      <c r="F60" s="51">
        <v>44</v>
      </c>
      <c r="G60" s="51"/>
      <c r="H60" s="51"/>
      <c r="I60" s="222">
        <f>J60+K60+L60+M60+N60+O60+Q60+S60+U60+W60+Z60+AB60+AD60+AF60+AH60+AJ60+AL60+AN60+AP60+AR60+AS60</f>
        <v>2453000</v>
      </c>
      <c r="J60" s="66"/>
      <c r="K60" s="66"/>
      <c r="L60" s="66"/>
      <c r="M60" s="66"/>
      <c r="N60" s="66"/>
      <c r="O60" s="66"/>
      <c r="P60" s="68">
        <v>1</v>
      </c>
      <c r="Q60" s="66">
        <f>P60*2300000</f>
        <v>2300000</v>
      </c>
      <c r="R60" s="66"/>
      <c r="S60" s="66"/>
      <c r="T60" s="66"/>
      <c r="U60" s="66"/>
      <c r="V60" s="66"/>
      <c r="W60" s="68"/>
      <c r="X60" s="68"/>
      <c r="Y60" s="68"/>
      <c r="Z60" s="68"/>
      <c r="AA60" s="66"/>
      <c r="AB60" s="66"/>
      <c r="AC60" s="66"/>
      <c r="AD60" s="66"/>
      <c r="AE60" s="66"/>
      <c r="AF60" s="66"/>
      <c r="AG60" s="68"/>
      <c r="AH60" s="66"/>
      <c r="AI60" s="68"/>
      <c r="AJ60" s="66"/>
      <c r="AK60" s="68"/>
      <c r="AL60" s="66"/>
      <c r="AM60" s="68"/>
      <c r="AN60" s="66"/>
      <c r="AO60" s="68"/>
      <c r="AP60" s="66"/>
      <c r="AQ60" s="68"/>
      <c r="AR60" s="66">
        <v>153000</v>
      </c>
      <c r="AS60" s="66"/>
      <c r="AT60" s="66"/>
    </row>
    <row r="61" spans="1:45" s="227" customFormat="1" ht="22.25" customHeight="1">
      <c r="A61" s="51">
        <v>27</v>
      </c>
      <c r="B61" s="50" t="s">
        <v>70</v>
      </c>
      <c r="C61" s="50" t="s">
        <v>71</v>
      </c>
      <c r="D61" s="342" t="s">
        <v>72</v>
      </c>
      <c r="E61" s="52" t="s">
        <v>76</v>
      </c>
      <c r="F61" s="301">
        <v>110</v>
      </c>
      <c r="G61" s="221"/>
      <c r="H61" s="221"/>
      <c r="I61" s="222">
        <f>J61+K61+L61+M61+N61+O61+Q61+S61+U61+W61+Y61+AA61+AC61+AE61+AG61+AI61+AK61+AM61+AO61+AQ61+AR61</f>
        <v>341040</v>
      </c>
      <c r="J61" s="223"/>
      <c r="K61" s="223"/>
      <c r="L61" s="223"/>
      <c r="M61" s="223"/>
      <c r="N61" s="223"/>
      <c r="O61" s="223"/>
      <c r="P61" s="224"/>
      <c r="Q61" s="223"/>
      <c r="R61" s="223"/>
      <c r="S61" s="223"/>
      <c r="T61" s="224"/>
      <c r="U61" s="225"/>
      <c r="V61" s="223"/>
      <c r="W61" s="223"/>
      <c r="X61" s="226">
        <v>203</v>
      </c>
      <c r="Y61" s="226">
        <f aca="true" t="shared" si="9" ref="Y61:Y62">X61*1680</f>
        <v>341040</v>
      </c>
      <c r="Z61" s="223"/>
      <c r="AA61" s="223"/>
      <c r="AB61" s="223"/>
      <c r="AC61" s="223"/>
      <c r="AD61" s="223"/>
      <c r="AE61" s="223"/>
      <c r="AF61" s="224"/>
      <c r="AG61" s="223"/>
      <c r="AH61" s="224"/>
      <c r="AI61" s="223"/>
      <c r="AJ61" s="224"/>
      <c r="AK61" s="223"/>
      <c r="AL61" s="224"/>
      <c r="AM61" s="223"/>
      <c r="AN61" s="224"/>
      <c r="AO61" s="223"/>
      <c r="AP61" s="224"/>
      <c r="AQ61" s="223"/>
      <c r="AR61" s="223"/>
      <c r="AS61" s="224"/>
    </row>
    <row r="62" spans="1:45" s="227" customFormat="1" ht="22.25" customHeight="1">
      <c r="A62" s="51">
        <v>28</v>
      </c>
      <c r="B62" s="50" t="s">
        <v>70</v>
      </c>
      <c r="C62" s="50" t="s">
        <v>71</v>
      </c>
      <c r="D62" s="342" t="s">
        <v>72</v>
      </c>
      <c r="E62" s="52" t="s">
        <v>76</v>
      </c>
      <c r="F62" s="301">
        <v>124</v>
      </c>
      <c r="G62" s="221"/>
      <c r="H62" s="221"/>
      <c r="I62" s="222">
        <f>J62+K62+L62+M62+N62+O62+Q62+S62+U62+W62+Y62+AA62+AC62+AE62+AG62+AI62+AK62+AM62+AO62+AQ62+AR62</f>
        <v>161280</v>
      </c>
      <c r="J62" s="223"/>
      <c r="K62" s="223"/>
      <c r="L62" s="223"/>
      <c r="M62" s="223"/>
      <c r="N62" s="223"/>
      <c r="O62" s="223"/>
      <c r="P62" s="224"/>
      <c r="Q62" s="223"/>
      <c r="R62" s="223"/>
      <c r="S62" s="223"/>
      <c r="T62" s="224"/>
      <c r="U62" s="225"/>
      <c r="V62" s="223"/>
      <c r="W62" s="223"/>
      <c r="X62" s="226">
        <v>96</v>
      </c>
      <c r="Y62" s="226">
        <f t="shared" si="9"/>
        <v>161280</v>
      </c>
      <c r="Z62" s="223"/>
      <c r="AA62" s="223"/>
      <c r="AB62" s="223"/>
      <c r="AC62" s="223"/>
      <c r="AD62" s="223"/>
      <c r="AE62" s="223"/>
      <c r="AF62" s="224"/>
      <c r="AG62" s="223"/>
      <c r="AH62" s="224"/>
      <c r="AI62" s="223"/>
      <c r="AJ62" s="224"/>
      <c r="AK62" s="223"/>
      <c r="AL62" s="224"/>
      <c r="AM62" s="223"/>
      <c r="AN62" s="224"/>
      <c r="AO62" s="223"/>
      <c r="AP62" s="224"/>
      <c r="AQ62" s="223"/>
      <c r="AR62" s="223"/>
      <c r="AS62" s="224"/>
    </row>
    <row r="63" spans="1:46" s="103" customFormat="1" ht="15">
      <c r="A63" s="51">
        <v>29</v>
      </c>
      <c r="B63" s="52" t="s">
        <v>70</v>
      </c>
      <c r="C63" s="52" t="s">
        <v>71</v>
      </c>
      <c r="D63" s="50" t="s">
        <v>78</v>
      </c>
      <c r="E63" s="52" t="s">
        <v>93</v>
      </c>
      <c r="F63" s="51">
        <v>8</v>
      </c>
      <c r="G63" s="51"/>
      <c r="H63" s="51"/>
      <c r="I63" s="222">
        <f aca="true" t="shared" si="10" ref="I63">J63+K63+L63+M63+N63+O63+Q63+S63+U63+W63+Y63+AA63+AC63+AE63+AG63+AI63+AK63+AM63+AO63+AQ63+AR63</f>
        <v>6769574.4</v>
      </c>
      <c r="J63" s="66"/>
      <c r="K63" s="66"/>
      <c r="L63" s="66"/>
      <c r="M63" s="66"/>
      <c r="N63" s="66"/>
      <c r="O63" s="66"/>
      <c r="P63" s="68"/>
      <c r="Q63" s="66"/>
      <c r="R63" s="69">
        <v>1433.4</v>
      </c>
      <c r="S63" s="66">
        <f aca="true" t="shared" si="11" ref="S63">R63*4616</f>
        <v>6616574.4</v>
      </c>
      <c r="T63" s="66"/>
      <c r="U63" s="66"/>
      <c r="V63" s="66"/>
      <c r="W63" s="68"/>
      <c r="X63" s="68"/>
      <c r="Y63" s="68"/>
      <c r="Z63" s="66"/>
      <c r="AA63" s="66"/>
      <c r="AB63" s="66"/>
      <c r="AC63" s="66"/>
      <c r="AD63" s="66"/>
      <c r="AE63" s="66"/>
      <c r="AF63" s="66"/>
      <c r="AG63" s="68"/>
      <c r="AH63" s="66"/>
      <c r="AI63" s="68"/>
      <c r="AJ63" s="66"/>
      <c r="AK63" s="68"/>
      <c r="AL63" s="66"/>
      <c r="AM63" s="68"/>
      <c r="AN63" s="66"/>
      <c r="AO63" s="68"/>
      <c r="AP63" s="66"/>
      <c r="AQ63" s="68"/>
      <c r="AR63" s="66">
        <v>153000</v>
      </c>
      <c r="AS63" s="66"/>
      <c r="AT63" s="66"/>
    </row>
    <row r="64" spans="1:44" s="346" customFormat="1" ht="18.35">
      <c r="A64" s="51">
        <v>30</v>
      </c>
      <c r="B64" s="50" t="s">
        <v>70</v>
      </c>
      <c r="C64" s="50" t="s">
        <v>71</v>
      </c>
      <c r="D64" s="342" t="s">
        <v>78</v>
      </c>
      <c r="E64" s="52" t="s">
        <v>93</v>
      </c>
      <c r="F64" s="301">
        <v>12</v>
      </c>
      <c r="G64" s="344"/>
      <c r="H64" s="344"/>
      <c r="I64" s="66">
        <f>J64+K64+L64+M64+N64+O64+S64+U64+W64+X64+Z64+AD64+AF64+AH64+AJ64+AL64+AL64+AN64+AQ64+AR64</f>
        <v>4511888.8</v>
      </c>
      <c r="J64" s="68"/>
      <c r="K64" s="68"/>
      <c r="L64" s="68"/>
      <c r="M64" s="68"/>
      <c r="N64" s="68"/>
      <c r="O64" s="68"/>
      <c r="P64" s="68"/>
      <c r="Q64" s="68"/>
      <c r="R64" s="69">
        <v>944.3</v>
      </c>
      <c r="S64" s="66">
        <f>R64*4616</f>
        <v>4358888.8</v>
      </c>
      <c r="T64" s="345"/>
      <c r="U64" s="345"/>
      <c r="V64" s="345"/>
      <c r="W64" s="345"/>
      <c r="X64" s="345"/>
      <c r="Y64" s="345"/>
      <c r="Z64" s="345"/>
      <c r="AA64" s="345"/>
      <c r="AB64" s="345"/>
      <c r="AC64" s="345"/>
      <c r="AD64" s="345"/>
      <c r="AE64" s="345"/>
      <c r="AF64" s="345"/>
      <c r="AG64" s="345"/>
      <c r="AH64" s="345"/>
      <c r="AI64" s="345"/>
      <c r="AJ64" s="345"/>
      <c r="AK64" s="345"/>
      <c r="AL64" s="345"/>
      <c r="AM64" s="345"/>
      <c r="AN64" s="345"/>
      <c r="AO64" s="345"/>
      <c r="AP64" s="345"/>
      <c r="AQ64" s="345"/>
      <c r="AR64" s="237">
        <v>153000</v>
      </c>
    </row>
    <row r="65" spans="1:46" s="103" customFormat="1" ht="15">
      <c r="A65" s="51">
        <v>31</v>
      </c>
      <c r="B65" s="52" t="s">
        <v>70</v>
      </c>
      <c r="C65" s="52" t="s">
        <v>71</v>
      </c>
      <c r="D65" s="50" t="s">
        <v>78</v>
      </c>
      <c r="E65" s="52" t="s">
        <v>115</v>
      </c>
      <c r="F65" s="67" t="s">
        <v>116</v>
      </c>
      <c r="G65" s="51"/>
      <c r="H65" s="51"/>
      <c r="I65" s="222">
        <f>J65+K65+L65+M65+N65+O65+Q65+S65+U65+W65+Y65+AA65+AC65+AE65+AG65+AI65+AK65+AM65+AO65+AQ65+AR65</f>
        <v>2207916</v>
      </c>
      <c r="J65" s="66"/>
      <c r="K65" s="66"/>
      <c r="L65" s="66"/>
      <c r="M65" s="66"/>
      <c r="N65" s="66"/>
      <c r="O65" s="66"/>
      <c r="P65" s="68"/>
      <c r="Q65" s="66"/>
      <c r="R65" s="69">
        <v>359</v>
      </c>
      <c r="S65" s="66">
        <f>R65*5724</f>
        <v>2054916</v>
      </c>
      <c r="T65" s="66"/>
      <c r="U65" s="66"/>
      <c r="V65" s="66"/>
      <c r="W65" s="68"/>
      <c r="X65" s="68"/>
      <c r="Y65" s="68"/>
      <c r="Z65" s="66"/>
      <c r="AA65" s="66"/>
      <c r="AB65" s="66"/>
      <c r="AC65" s="66"/>
      <c r="AD65" s="66"/>
      <c r="AE65" s="66"/>
      <c r="AF65" s="66"/>
      <c r="AG65" s="68"/>
      <c r="AH65" s="66"/>
      <c r="AI65" s="68"/>
      <c r="AJ65" s="66"/>
      <c r="AK65" s="68"/>
      <c r="AL65" s="66"/>
      <c r="AM65" s="68"/>
      <c r="AN65" s="66"/>
      <c r="AO65" s="68"/>
      <c r="AP65" s="66"/>
      <c r="AQ65" s="68"/>
      <c r="AR65" s="66">
        <v>153000</v>
      </c>
      <c r="AS65" s="72"/>
      <c r="AT65" s="66"/>
    </row>
    <row r="66" spans="1:46" s="103" customFormat="1" ht="15">
      <c r="A66" s="51">
        <v>32</v>
      </c>
      <c r="B66" s="52" t="s">
        <v>70</v>
      </c>
      <c r="C66" s="52" t="s">
        <v>71</v>
      </c>
      <c r="D66" s="50" t="s">
        <v>78</v>
      </c>
      <c r="E66" s="52" t="s">
        <v>115</v>
      </c>
      <c r="F66" s="67" t="s">
        <v>117</v>
      </c>
      <c r="G66" s="51"/>
      <c r="H66" s="51"/>
      <c r="I66" s="222">
        <f aca="true" t="shared" si="12" ref="I66">J66+K66+L66+M66+N66+O66+Q66+S66+U66+W66+Y66+AA66+AC66+AE66+AG66+AI66+AK66+AM66+AO66+AQ66+AR66</f>
        <v>2207916</v>
      </c>
      <c r="J66" s="66"/>
      <c r="K66" s="66"/>
      <c r="L66" s="66"/>
      <c r="M66" s="66"/>
      <c r="N66" s="66"/>
      <c r="O66" s="66"/>
      <c r="P66" s="68"/>
      <c r="Q66" s="66"/>
      <c r="R66" s="69">
        <v>359</v>
      </c>
      <c r="S66" s="66">
        <f aca="true" t="shared" si="13" ref="S66">R66*5724</f>
        <v>2054916</v>
      </c>
      <c r="T66" s="66"/>
      <c r="U66" s="66"/>
      <c r="V66" s="66"/>
      <c r="W66" s="68"/>
      <c r="X66" s="68"/>
      <c r="Y66" s="68"/>
      <c r="Z66" s="66"/>
      <c r="AA66" s="66"/>
      <c r="AB66" s="66"/>
      <c r="AC66" s="66"/>
      <c r="AD66" s="66"/>
      <c r="AE66" s="66"/>
      <c r="AF66" s="66"/>
      <c r="AG66" s="68"/>
      <c r="AH66" s="66"/>
      <c r="AI66" s="68"/>
      <c r="AJ66" s="66"/>
      <c r="AK66" s="68"/>
      <c r="AL66" s="66"/>
      <c r="AM66" s="68"/>
      <c r="AN66" s="66"/>
      <c r="AO66" s="68"/>
      <c r="AP66" s="66"/>
      <c r="AQ66" s="68"/>
      <c r="AR66" s="66">
        <v>153000</v>
      </c>
      <c r="AS66" s="72"/>
      <c r="AT66" s="66"/>
    </row>
    <row r="67" spans="1:46" s="103" customFormat="1" ht="15">
      <c r="A67" s="51">
        <v>33</v>
      </c>
      <c r="B67" s="52" t="s">
        <v>70</v>
      </c>
      <c r="C67" s="52" t="s">
        <v>71</v>
      </c>
      <c r="D67" s="50" t="s">
        <v>78</v>
      </c>
      <c r="E67" s="52" t="s">
        <v>115</v>
      </c>
      <c r="F67" s="67" t="s">
        <v>118</v>
      </c>
      <c r="G67" s="51"/>
      <c r="H67" s="51"/>
      <c r="I67" s="222">
        <f aca="true" t="shared" si="14" ref="I67:I72">J67+K67+L67+M67+N67+O67+Q67+S67+U67+W67+Y67+AA67+AC67+AE67+AG67+AI67+AK67+AM67+AO67+AQ67+AR67</f>
        <v>2247984</v>
      </c>
      <c r="J67" s="66"/>
      <c r="K67" s="66"/>
      <c r="L67" s="66"/>
      <c r="M67" s="66"/>
      <c r="N67" s="66"/>
      <c r="O67" s="66"/>
      <c r="P67" s="68"/>
      <c r="Q67" s="66"/>
      <c r="R67" s="69">
        <v>366</v>
      </c>
      <c r="S67" s="66">
        <f aca="true" t="shared" si="15" ref="S67:S72">R67*5724</f>
        <v>2094984</v>
      </c>
      <c r="T67" s="66"/>
      <c r="U67" s="66"/>
      <c r="V67" s="66"/>
      <c r="W67" s="68"/>
      <c r="X67" s="68"/>
      <c r="Y67" s="68"/>
      <c r="Z67" s="66"/>
      <c r="AA67" s="66"/>
      <c r="AB67" s="66"/>
      <c r="AC67" s="66"/>
      <c r="AD67" s="66"/>
      <c r="AE67" s="66"/>
      <c r="AF67" s="66"/>
      <c r="AG67" s="68"/>
      <c r="AH67" s="66"/>
      <c r="AI67" s="68"/>
      <c r="AJ67" s="66"/>
      <c r="AK67" s="68"/>
      <c r="AL67" s="66"/>
      <c r="AM67" s="68"/>
      <c r="AN67" s="66"/>
      <c r="AO67" s="68"/>
      <c r="AP67" s="66"/>
      <c r="AQ67" s="68"/>
      <c r="AR67" s="66">
        <v>153000</v>
      </c>
      <c r="AS67" s="72"/>
      <c r="AT67" s="66"/>
    </row>
    <row r="68" spans="1:46" s="103" customFormat="1" ht="15">
      <c r="A68" s="51">
        <v>34</v>
      </c>
      <c r="B68" s="52" t="s">
        <v>70</v>
      </c>
      <c r="C68" s="52" t="s">
        <v>71</v>
      </c>
      <c r="D68" s="50" t="s">
        <v>78</v>
      </c>
      <c r="E68" s="52" t="s">
        <v>89</v>
      </c>
      <c r="F68" s="51">
        <v>5</v>
      </c>
      <c r="G68" s="51"/>
      <c r="H68" s="51"/>
      <c r="I68" s="222">
        <f t="shared" si="14"/>
        <v>6594217.2</v>
      </c>
      <c r="J68" s="66"/>
      <c r="K68" s="66"/>
      <c r="L68" s="66"/>
      <c r="M68" s="66"/>
      <c r="N68" s="66"/>
      <c r="O68" s="66"/>
      <c r="P68" s="68"/>
      <c r="Q68" s="66"/>
      <c r="R68" s="69">
        <v>1125.3</v>
      </c>
      <c r="S68" s="66">
        <f t="shared" si="15"/>
        <v>6441217.2</v>
      </c>
      <c r="T68" s="66"/>
      <c r="U68" s="66"/>
      <c r="V68" s="66"/>
      <c r="W68" s="68"/>
      <c r="X68" s="68"/>
      <c r="Y68" s="68"/>
      <c r="Z68" s="66"/>
      <c r="AA68" s="66"/>
      <c r="AB68" s="66"/>
      <c r="AC68" s="66"/>
      <c r="AD68" s="66"/>
      <c r="AE68" s="66"/>
      <c r="AF68" s="66"/>
      <c r="AG68" s="68"/>
      <c r="AH68" s="66"/>
      <c r="AI68" s="68"/>
      <c r="AJ68" s="66"/>
      <c r="AK68" s="68"/>
      <c r="AL68" s="66"/>
      <c r="AM68" s="68"/>
      <c r="AN68" s="66"/>
      <c r="AO68" s="68"/>
      <c r="AP68" s="66"/>
      <c r="AQ68" s="68"/>
      <c r="AR68" s="66">
        <v>153000</v>
      </c>
      <c r="AS68" s="72"/>
      <c r="AT68" s="66"/>
    </row>
    <row r="69" spans="1:46" s="103" customFormat="1" ht="15">
      <c r="A69" s="51">
        <v>35</v>
      </c>
      <c r="B69" s="308" t="s">
        <v>70</v>
      </c>
      <c r="C69" s="309" t="s">
        <v>71</v>
      </c>
      <c r="D69" s="309" t="s">
        <v>78</v>
      </c>
      <c r="E69" s="308" t="s">
        <v>89</v>
      </c>
      <c r="F69" s="310">
        <v>9</v>
      </c>
      <c r="G69" s="310"/>
      <c r="H69" s="310"/>
      <c r="I69" s="311">
        <f t="shared" si="14"/>
        <v>6609672</v>
      </c>
      <c r="J69" s="237"/>
      <c r="K69" s="237"/>
      <c r="L69" s="237"/>
      <c r="M69" s="237"/>
      <c r="N69" s="237"/>
      <c r="O69" s="237"/>
      <c r="P69" s="312"/>
      <c r="Q69" s="237"/>
      <c r="R69" s="355">
        <v>1128</v>
      </c>
      <c r="S69" s="237">
        <f t="shared" si="15"/>
        <v>6456672</v>
      </c>
      <c r="T69" s="237"/>
      <c r="U69" s="237"/>
      <c r="V69" s="237"/>
      <c r="W69" s="312"/>
      <c r="X69" s="312"/>
      <c r="Y69" s="312"/>
      <c r="Z69" s="237"/>
      <c r="AA69" s="237"/>
      <c r="AB69" s="237"/>
      <c r="AC69" s="237"/>
      <c r="AD69" s="237"/>
      <c r="AE69" s="237"/>
      <c r="AF69" s="237"/>
      <c r="AG69" s="312"/>
      <c r="AH69" s="237"/>
      <c r="AI69" s="312"/>
      <c r="AJ69" s="237"/>
      <c r="AK69" s="312"/>
      <c r="AL69" s="237"/>
      <c r="AM69" s="312"/>
      <c r="AN69" s="237"/>
      <c r="AO69" s="312"/>
      <c r="AP69" s="237"/>
      <c r="AQ69" s="312"/>
      <c r="AR69" s="237">
        <v>153000</v>
      </c>
      <c r="AS69" s="313"/>
      <c r="AT69" s="237"/>
    </row>
    <row r="70" spans="1:46" s="103" customFormat="1" ht="15">
      <c r="A70" s="51">
        <v>36</v>
      </c>
      <c r="B70" s="52" t="s">
        <v>70</v>
      </c>
      <c r="C70" s="52" t="s">
        <v>71</v>
      </c>
      <c r="D70" s="50" t="s">
        <v>78</v>
      </c>
      <c r="E70" s="52" t="s">
        <v>89</v>
      </c>
      <c r="F70" s="51">
        <v>18</v>
      </c>
      <c r="G70" s="51"/>
      <c r="H70" s="51"/>
      <c r="I70" s="222">
        <f t="shared" si="14"/>
        <v>6626844</v>
      </c>
      <c r="J70" s="66"/>
      <c r="K70" s="66"/>
      <c r="L70" s="66"/>
      <c r="M70" s="66"/>
      <c r="N70" s="66"/>
      <c r="O70" s="66"/>
      <c r="P70" s="68"/>
      <c r="Q70" s="66"/>
      <c r="R70" s="69">
        <v>1131</v>
      </c>
      <c r="S70" s="66">
        <f t="shared" si="15"/>
        <v>6473844</v>
      </c>
      <c r="T70" s="66"/>
      <c r="U70" s="66"/>
      <c r="V70" s="66"/>
      <c r="W70" s="68"/>
      <c r="X70" s="68"/>
      <c r="Y70" s="68"/>
      <c r="Z70" s="66"/>
      <c r="AA70" s="66"/>
      <c r="AB70" s="66"/>
      <c r="AC70" s="66"/>
      <c r="AD70" s="66"/>
      <c r="AE70" s="66"/>
      <c r="AF70" s="66"/>
      <c r="AG70" s="68"/>
      <c r="AH70" s="66"/>
      <c r="AI70" s="68"/>
      <c r="AJ70" s="66"/>
      <c r="AK70" s="68"/>
      <c r="AL70" s="66"/>
      <c r="AM70" s="68"/>
      <c r="AN70" s="66"/>
      <c r="AO70" s="68"/>
      <c r="AP70" s="66"/>
      <c r="AQ70" s="68"/>
      <c r="AR70" s="66">
        <v>153000</v>
      </c>
      <c r="AS70" s="66"/>
      <c r="AT70" s="66"/>
    </row>
    <row r="71" spans="1:46" s="103" customFormat="1" ht="15">
      <c r="A71" s="51">
        <v>37</v>
      </c>
      <c r="B71" s="52" t="s">
        <v>70</v>
      </c>
      <c r="C71" s="50" t="s">
        <v>71</v>
      </c>
      <c r="D71" s="50" t="s">
        <v>78</v>
      </c>
      <c r="E71" s="52" t="s">
        <v>89</v>
      </c>
      <c r="F71" s="51">
        <v>33</v>
      </c>
      <c r="G71" s="51"/>
      <c r="H71" s="51"/>
      <c r="I71" s="222">
        <f t="shared" si="14"/>
        <v>5214733.2</v>
      </c>
      <c r="J71" s="66"/>
      <c r="K71" s="66"/>
      <c r="L71" s="66"/>
      <c r="M71" s="66"/>
      <c r="N71" s="66"/>
      <c r="O71" s="66"/>
      <c r="P71" s="68"/>
      <c r="Q71" s="66"/>
      <c r="R71" s="69">
        <v>884.3</v>
      </c>
      <c r="S71" s="66">
        <f t="shared" si="15"/>
        <v>5061733.2</v>
      </c>
      <c r="T71" s="66"/>
      <c r="U71" s="66"/>
      <c r="V71" s="66"/>
      <c r="W71" s="68"/>
      <c r="X71" s="68"/>
      <c r="Y71" s="68"/>
      <c r="Z71" s="66"/>
      <c r="AA71" s="66"/>
      <c r="AB71" s="66"/>
      <c r="AC71" s="66"/>
      <c r="AD71" s="66"/>
      <c r="AE71" s="66"/>
      <c r="AF71" s="66"/>
      <c r="AG71" s="68"/>
      <c r="AH71" s="66"/>
      <c r="AI71" s="68"/>
      <c r="AJ71" s="66"/>
      <c r="AK71" s="68"/>
      <c r="AL71" s="66"/>
      <c r="AM71" s="68"/>
      <c r="AN71" s="66"/>
      <c r="AO71" s="68"/>
      <c r="AP71" s="66"/>
      <c r="AQ71" s="68"/>
      <c r="AR71" s="66">
        <v>153000</v>
      </c>
      <c r="AS71" s="72"/>
      <c r="AT71" s="66"/>
    </row>
    <row r="72" spans="1:46" s="227" customFormat="1" ht="15">
      <c r="A72" s="51">
        <v>38</v>
      </c>
      <c r="B72" s="52" t="s">
        <v>70</v>
      </c>
      <c r="C72" s="52" t="s">
        <v>71</v>
      </c>
      <c r="D72" s="50" t="s">
        <v>78</v>
      </c>
      <c r="E72" s="52" t="s">
        <v>90</v>
      </c>
      <c r="F72" s="67" t="s">
        <v>110</v>
      </c>
      <c r="G72" s="51"/>
      <c r="H72" s="51"/>
      <c r="I72" s="222">
        <f t="shared" si="14"/>
        <v>8549880</v>
      </c>
      <c r="J72" s="66"/>
      <c r="K72" s="66"/>
      <c r="L72" s="66"/>
      <c r="M72" s="66"/>
      <c r="N72" s="66"/>
      <c r="O72" s="66"/>
      <c r="P72" s="68"/>
      <c r="Q72" s="66"/>
      <c r="R72" s="356">
        <v>1420</v>
      </c>
      <c r="S72" s="66">
        <f t="shared" si="15"/>
        <v>8128080</v>
      </c>
      <c r="T72" s="66"/>
      <c r="U72" s="66"/>
      <c r="V72" s="66"/>
      <c r="W72" s="68"/>
      <c r="X72" s="66">
        <v>160</v>
      </c>
      <c r="Y72" s="66">
        <f>X72*1680</f>
        <v>268800</v>
      </c>
      <c r="Z72" s="66"/>
      <c r="AA72" s="66"/>
      <c r="AB72" s="66"/>
      <c r="AC72" s="66"/>
      <c r="AD72" s="66"/>
      <c r="AE72" s="66"/>
      <c r="AF72" s="66"/>
      <c r="AG72" s="68"/>
      <c r="AH72" s="66"/>
      <c r="AI72" s="68"/>
      <c r="AJ72" s="66"/>
      <c r="AK72" s="68"/>
      <c r="AL72" s="66"/>
      <c r="AM72" s="68"/>
      <c r="AN72" s="66"/>
      <c r="AO72" s="68"/>
      <c r="AP72" s="66"/>
      <c r="AQ72" s="68"/>
      <c r="AR72" s="66">
        <v>153000</v>
      </c>
      <c r="AS72" s="66"/>
      <c r="AT72" s="66"/>
    </row>
    <row r="73" spans="1:46" s="103" customFormat="1" ht="15">
      <c r="A73" s="51">
        <v>39</v>
      </c>
      <c r="B73" s="52" t="s">
        <v>70</v>
      </c>
      <c r="C73" s="52" t="s">
        <v>71</v>
      </c>
      <c r="D73" s="50" t="s">
        <v>78</v>
      </c>
      <c r="E73" s="52" t="s">
        <v>120</v>
      </c>
      <c r="F73" s="314">
        <v>1</v>
      </c>
      <c r="G73" s="51"/>
      <c r="H73" s="51"/>
      <c r="I73" s="222">
        <f aca="true" t="shared" si="16" ref="I73:I79">J73+K73+L73+M73+N73+O73+Q73+S73+U73+W73+Y73+AA73+AC73+AE73+AG73+AI73+AK73+AM73+AO73+AQ73+AR73</f>
        <v>2225088</v>
      </c>
      <c r="J73" s="66"/>
      <c r="K73" s="66"/>
      <c r="L73" s="66"/>
      <c r="M73" s="66"/>
      <c r="N73" s="66"/>
      <c r="O73" s="66"/>
      <c r="P73" s="68"/>
      <c r="Q73" s="66"/>
      <c r="R73" s="69">
        <v>362</v>
      </c>
      <c r="S73" s="66">
        <f aca="true" t="shared" si="17" ref="S73:S79">R73*5724</f>
        <v>2072088</v>
      </c>
      <c r="T73" s="66"/>
      <c r="U73" s="66"/>
      <c r="V73" s="66"/>
      <c r="W73" s="68"/>
      <c r="X73" s="68"/>
      <c r="Y73" s="68"/>
      <c r="Z73" s="66"/>
      <c r="AA73" s="66"/>
      <c r="AB73" s="66"/>
      <c r="AC73" s="66"/>
      <c r="AD73" s="66"/>
      <c r="AE73" s="66"/>
      <c r="AF73" s="66"/>
      <c r="AG73" s="68"/>
      <c r="AH73" s="66"/>
      <c r="AI73" s="68"/>
      <c r="AJ73" s="66"/>
      <c r="AK73" s="68"/>
      <c r="AL73" s="66"/>
      <c r="AM73" s="68"/>
      <c r="AN73" s="66"/>
      <c r="AO73" s="68"/>
      <c r="AP73" s="66"/>
      <c r="AQ73" s="68"/>
      <c r="AR73" s="66">
        <v>153000</v>
      </c>
      <c r="AS73" s="72"/>
      <c r="AT73" s="66"/>
    </row>
    <row r="74" spans="1:46" s="103" customFormat="1" ht="15">
      <c r="A74" s="51">
        <v>40</v>
      </c>
      <c r="B74" s="52" t="s">
        <v>70</v>
      </c>
      <c r="C74" s="52" t="s">
        <v>71</v>
      </c>
      <c r="D74" s="50" t="s">
        <v>78</v>
      </c>
      <c r="E74" s="52" t="s">
        <v>120</v>
      </c>
      <c r="F74" s="51">
        <v>3</v>
      </c>
      <c r="G74" s="51"/>
      <c r="H74" s="51"/>
      <c r="I74" s="222">
        <f t="shared" si="16"/>
        <v>2213640</v>
      </c>
      <c r="J74" s="66"/>
      <c r="K74" s="66"/>
      <c r="L74" s="66"/>
      <c r="M74" s="66"/>
      <c r="N74" s="66"/>
      <c r="O74" s="66"/>
      <c r="P74" s="68"/>
      <c r="Q74" s="66"/>
      <c r="R74" s="69">
        <v>360</v>
      </c>
      <c r="S74" s="66">
        <f t="shared" si="17"/>
        <v>2060640</v>
      </c>
      <c r="T74" s="66"/>
      <c r="U74" s="66"/>
      <c r="V74" s="66"/>
      <c r="W74" s="68"/>
      <c r="X74" s="68"/>
      <c r="Y74" s="68"/>
      <c r="Z74" s="66"/>
      <c r="AA74" s="66"/>
      <c r="AB74" s="66"/>
      <c r="AC74" s="66"/>
      <c r="AD74" s="66"/>
      <c r="AE74" s="66"/>
      <c r="AF74" s="66"/>
      <c r="AG74" s="68"/>
      <c r="AH74" s="66"/>
      <c r="AI74" s="68"/>
      <c r="AJ74" s="66"/>
      <c r="AK74" s="68"/>
      <c r="AL74" s="66"/>
      <c r="AM74" s="68"/>
      <c r="AN74" s="66"/>
      <c r="AO74" s="68"/>
      <c r="AP74" s="66"/>
      <c r="AQ74" s="68"/>
      <c r="AR74" s="66">
        <v>153000</v>
      </c>
      <c r="AS74" s="72"/>
      <c r="AT74" s="66"/>
    </row>
    <row r="75" spans="1:46" s="103" customFormat="1" ht="15">
      <c r="A75" s="51">
        <v>41</v>
      </c>
      <c r="B75" s="52" t="s">
        <v>70</v>
      </c>
      <c r="C75" s="52" t="s">
        <v>71</v>
      </c>
      <c r="D75" s="50" t="s">
        <v>78</v>
      </c>
      <c r="E75" s="52" t="s">
        <v>120</v>
      </c>
      <c r="F75" s="51">
        <v>5</v>
      </c>
      <c r="G75" s="51"/>
      <c r="H75" s="51"/>
      <c r="I75" s="222">
        <f t="shared" si="16"/>
        <v>2236536</v>
      </c>
      <c r="J75" s="66"/>
      <c r="K75" s="66"/>
      <c r="L75" s="66"/>
      <c r="M75" s="66"/>
      <c r="N75" s="66"/>
      <c r="O75" s="66"/>
      <c r="P75" s="68"/>
      <c r="Q75" s="66"/>
      <c r="R75" s="69">
        <v>364</v>
      </c>
      <c r="S75" s="66">
        <f t="shared" si="17"/>
        <v>2083536</v>
      </c>
      <c r="T75" s="66"/>
      <c r="U75" s="66"/>
      <c r="V75" s="66"/>
      <c r="W75" s="68"/>
      <c r="X75" s="68"/>
      <c r="Y75" s="68"/>
      <c r="Z75" s="66"/>
      <c r="AA75" s="66"/>
      <c r="AB75" s="66"/>
      <c r="AC75" s="66"/>
      <c r="AD75" s="66"/>
      <c r="AE75" s="66"/>
      <c r="AF75" s="66"/>
      <c r="AG75" s="68"/>
      <c r="AH75" s="66"/>
      <c r="AI75" s="68"/>
      <c r="AJ75" s="66"/>
      <c r="AK75" s="68"/>
      <c r="AL75" s="66"/>
      <c r="AM75" s="68"/>
      <c r="AN75" s="66"/>
      <c r="AO75" s="68"/>
      <c r="AP75" s="66"/>
      <c r="AQ75" s="68"/>
      <c r="AR75" s="66">
        <v>153000</v>
      </c>
      <c r="AS75" s="72"/>
      <c r="AT75" s="66"/>
    </row>
    <row r="76" spans="1:46" s="103" customFormat="1" ht="15">
      <c r="A76" s="51">
        <v>42</v>
      </c>
      <c r="B76" s="52" t="s">
        <v>70</v>
      </c>
      <c r="C76" s="52" t="s">
        <v>71</v>
      </c>
      <c r="D76" s="50" t="s">
        <v>78</v>
      </c>
      <c r="E76" s="52" t="s">
        <v>120</v>
      </c>
      <c r="F76" s="51">
        <v>9</v>
      </c>
      <c r="G76" s="51"/>
      <c r="H76" s="51"/>
      <c r="I76" s="222">
        <f t="shared" si="16"/>
        <v>2219364</v>
      </c>
      <c r="J76" s="66"/>
      <c r="K76" s="66"/>
      <c r="L76" s="66"/>
      <c r="M76" s="66"/>
      <c r="N76" s="66"/>
      <c r="O76" s="66"/>
      <c r="P76" s="68"/>
      <c r="Q76" s="66"/>
      <c r="R76" s="69">
        <v>361</v>
      </c>
      <c r="S76" s="66">
        <f t="shared" si="17"/>
        <v>2066364</v>
      </c>
      <c r="T76" s="66"/>
      <c r="U76" s="66"/>
      <c r="V76" s="66"/>
      <c r="W76" s="68"/>
      <c r="X76" s="68"/>
      <c r="Y76" s="68"/>
      <c r="Z76" s="66"/>
      <c r="AA76" s="66"/>
      <c r="AB76" s="66"/>
      <c r="AC76" s="66"/>
      <c r="AD76" s="66"/>
      <c r="AE76" s="66"/>
      <c r="AF76" s="66"/>
      <c r="AG76" s="68"/>
      <c r="AH76" s="66"/>
      <c r="AI76" s="68"/>
      <c r="AJ76" s="66"/>
      <c r="AK76" s="68"/>
      <c r="AL76" s="66"/>
      <c r="AM76" s="68"/>
      <c r="AN76" s="66"/>
      <c r="AO76" s="68"/>
      <c r="AP76" s="66"/>
      <c r="AQ76" s="68"/>
      <c r="AR76" s="66">
        <v>153000</v>
      </c>
      <c r="AS76" s="72"/>
      <c r="AT76" s="66"/>
    </row>
    <row r="77" spans="1:46" s="103" customFormat="1" ht="15">
      <c r="A77" s="51">
        <v>43</v>
      </c>
      <c r="B77" s="52" t="s">
        <v>70</v>
      </c>
      <c r="C77" s="52" t="s">
        <v>71</v>
      </c>
      <c r="D77" s="50" t="s">
        <v>78</v>
      </c>
      <c r="E77" s="52" t="s">
        <v>120</v>
      </c>
      <c r="F77" s="51">
        <v>11</v>
      </c>
      <c r="G77" s="51"/>
      <c r="H77" s="51"/>
      <c r="I77" s="222">
        <f t="shared" si="16"/>
        <v>2213640</v>
      </c>
      <c r="J77" s="66"/>
      <c r="K77" s="66"/>
      <c r="L77" s="66"/>
      <c r="M77" s="66"/>
      <c r="N77" s="66"/>
      <c r="O77" s="66"/>
      <c r="P77" s="68"/>
      <c r="Q77" s="66"/>
      <c r="R77" s="69">
        <v>360</v>
      </c>
      <c r="S77" s="66">
        <f t="shared" si="17"/>
        <v>2060640</v>
      </c>
      <c r="T77" s="66"/>
      <c r="U77" s="66"/>
      <c r="V77" s="66"/>
      <c r="W77" s="68"/>
      <c r="X77" s="68"/>
      <c r="Y77" s="68"/>
      <c r="Z77" s="66"/>
      <c r="AA77" s="66"/>
      <c r="AB77" s="66"/>
      <c r="AC77" s="66"/>
      <c r="AD77" s="66"/>
      <c r="AE77" s="66"/>
      <c r="AF77" s="66"/>
      <c r="AG77" s="68"/>
      <c r="AH77" s="66"/>
      <c r="AI77" s="68"/>
      <c r="AJ77" s="66"/>
      <c r="AK77" s="68"/>
      <c r="AL77" s="66"/>
      <c r="AM77" s="68"/>
      <c r="AN77" s="66"/>
      <c r="AO77" s="68"/>
      <c r="AP77" s="66"/>
      <c r="AQ77" s="68"/>
      <c r="AR77" s="66">
        <v>153000</v>
      </c>
      <c r="AS77" s="72"/>
      <c r="AT77" s="66"/>
    </row>
    <row r="78" spans="1:46" s="103" customFormat="1" ht="15">
      <c r="A78" s="51">
        <v>44</v>
      </c>
      <c r="B78" s="52" t="s">
        <v>70</v>
      </c>
      <c r="C78" s="52" t="s">
        <v>71</v>
      </c>
      <c r="D78" s="50" t="s">
        <v>78</v>
      </c>
      <c r="E78" s="52" t="s">
        <v>121</v>
      </c>
      <c r="F78" s="51">
        <v>4</v>
      </c>
      <c r="G78" s="51"/>
      <c r="H78" s="51"/>
      <c r="I78" s="222">
        <f t="shared" si="16"/>
        <v>2207916</v>
      </c>
      <c r="J78" s="66"/>
      <c r="K78" s="66"/>
      <c r="L78" s="66"/>
      <c r="M78" s="66"/>
      <c r="N78" s="66"/>
      <c r="O78" s="66"/>
      <c r="P78" s="68"/>
      <c r="Q78" s="66"/>
      <c r="R78" s="69">
        <v>359</v>
      </c>
      <c r="S78" s="66">
        <f t="shared" si="17"/>
        <v>2054916</v>
      </c>
      <c r="T78" s="66"/>
      <c r="U78" s="66"/>
      <c r="V78" s="66"/>
      <c r="W78" s="68"/>
      <c r="X78" s="68"/>
      <c r="Y78" s="68"/>
      <c r="Z78" s="66"/>
      <c r="AA78" s="66"/>
      <c r="AB78" s="66"/>
      <c r="AC78" s="66"/>
      <c r="AD78" s="66"/>
      <c r="AE78" s="66"/>
      <c r="AF78" s="66"/>
      <c r="AG78" s="68"/>
      <c r="AH78" s="66"/>
      <c r="AI78" s="68"/>
      <c r="AJ78" s="66"/>
      <c r="AK78" s="68"/>
      <c r="AL78" s="66"/>
      <c r="AM78" s="68"/>
      <c r="AN78" s="66"/>
      <c r="AO78" s="68"/>
      <c r="AP78" s="66"/>
      <c r="AQ78" s="68"/>
      <c r="AR78" s="66">
        <v>153000</v>
      </c>
      <c r="AS78" s="72"/>
      <c r="AT78" s="66"/>
    </row>
    <row r="79" spans="1:46" s="103" customFormat="1" ht="15">
      <c r="A79" s="51">
        <v>45</v>
      </c>
      <c r="B79" s="52" t="s">
        <v>70</v>
      </c>
      <c r="C79" s="52" t="s">
        <v>71</v>
      </c>
      <c r="D79" s="50" t="s">
        <v>78</v>
      </c>
      <c r="E79" s="52" t="s">
        <v>121</v>
      </c>
      <c r="F79" s="51">
        <v>6</v>
      </c>
      <c r="G79" s="51"/>
      <c r="H79" s="51"/>
      <c r="I79" s="222">
        <f t="shared" si="16"/>
        <v>2204481.5999999996</v>
      </c>
      <c r="J79" s="66"/>
      <c r="K79" s="66"/>
      <c r="L79" s="66"/>
      <c r="M79" s="66"/>
      <c r="N79" s="66"/>
      <c r="O79" s="66"/>
      <c r="P79" s="68"/>
      <c r="Q79" s="66"/>
      <c r="R79" s="69">
        <v>358.4</v>
      </c>
      <c r="S79" s="66">
        <f t="shared" si="17"/>
        <v>2051481.5999999999</v>
      </c>
      <c r="T79" s="66"/>
      <c r="U79" s="66"/>
      <c r="V79" s="66"/>
      <c r="W79" s="68"/>
      <c r="X79" s="68"/>
      <c r="Y79" s="68"/>
      <c r="Z79" s="66"/>
      <c r="AA79" s="66"/>
      <c r="AB79" s="66"/>
      <c r="AC79" s="66"/>
      <c r="AD79" s="66"/>
      <c r="AE79" s="66"/>
      <c r="AF79" s="66"/>
      <c r="AG79" s="68"/>
      <c r="AH79" s="66"/>
      <c r="AI79" s="68"/>
      <c r="AJ79" s="66"/>
      <c r="AK79" s="68"/>
      <c r="AL79" s="66"/>
      <c r="AM79" s="68"/>
      <c r="AN79" s="66"/>
      <c r="AO79" s="68"/>
      <c r="AP79" s="66"/>
      <c r="AQ79" s="68"/>
      <c r="AR79" s="66">
        <v>153000</v>
      </c>
      <c r="AS79" s="72"/>
      <c r="AT79" s="66"/>
    </row>
    <row r="80" spans="1:46" s="103" customFormat="1" ht="15">
      <c r="A80" s="51">
        <v>46</v>
      </c>
      <c r="B80" s="52" t="s">
        <v>70</v>
      </c>
      <c r="C80" s="52" t="s">
        <v>71</v>
      </c>
      <c r="D80" s="50" t="s">
        <v>78</v>
      </c>
      <c r="E80" s="52" t="s">
        <v>91</v>
      </c>
      <c r="F80" s="51">
        <v>18</v>
      </c>
      <c r="G80" s="51"/>
      <c r="H80" s="51"/>
      <c r="I80" s="222">
        <f aca="true" t="shared" si="18" ref="I80">J80+K80+L80+M80+N80+O80+Q80+S80+U80+W80+Y80+AA80+AC80+AE80+AG80+AI80+AK80+AM80+AO80+AQ80+AR80</f>
        <v>3153400</v>
      </c>
      <c r="J80" s="66"/>
      <c r="K80" s="66"/>
      <c r="L80" s="66"/>
      <c r="M80" s="66"/>
      <c r="N80" s="66"/>
      <c r="O80" s="66"/>
      <c r="P80" s="68"/>
      <c r="Q80" s="66"/>
      <c r="R80" s="357">
        <v>650</v>
      </c>
      <c r="S80" s="66">
        <f>R80*4616</f>
        <v>3000400</v>
      </c>
      <c r="T80" s="66"/>
      <c r="U80" s="66"/>
      <c r="V80" s="66"/>
      <c r="W80" s="68"/>
      <c r="X80" s="68"/>
      <c r="Y80" s="68"/>
      <c r="Z80" s="66"/>
      <c r="AA80" s="66"/>
      <c r="AB80" s="66"/>
      <c r="AC80" s="66"/>
      <c r="AD80" s="66"/>
      <c r="AE80" s="66"/>
      <c r="AF80" s="66"/>
      <c r="AG80" s="68"/>
      <c r="AH80" s="66"/>
      <c r="AI80" s="68"/>
      <c r="AJ80" s="66"/>
      <c r="AK80" s="68"/>
      <c r="AL80" s="66"/>
      <c r="AM80" s="68"/>
      <c r="AN80" s="66"/>
      <c r="AO80" s="68"/>
      <c r="AP80" s="66"/>
      <c r="AQ80" s="68"/>
      <c r="AR80" s="66">
        <v>153000</v>
      </c>
      <c r="AS80" s="66"/>
      <c r="AT80" s="66"/>
    </row>
    <row r="81" spans="1:46" s="227" customFormat="1" ht="15">
      <c r="A81" s="51">
        <v>47</v>
      </c>
      <c r="B81" s="52" t="s">
        <v>70</v>
      </c>
      <c r="C81" s="50" t="s">
        <v>71</v>
      </c>
      <c r="D81" s="50" t="s">
        <v>80</v>
      </c>
      <c r="E81" s="50" t="s">
        <v>91</v>
      </c>
      <c r="F81" s="51">
        <v>3</v>
      </c>
      <c r="G81" s="51"/>
      <c r="H81" s="51"/>
      <c r="I81" s="222">
        <f>J81+K81+L81+M81+N81+O81+Q81+S81+U81+W81+Z81+AB81+AD81+AF81+AH81+AJ81+AL81+AN81+AP81+AR81+AS81</f>
        <v>6153000</v>
      </c>
      <c r="J81" s="66"/>
      <c r="K81" s="66"/>
      <c r="L81" s="66"/>
      <c r="M81" s="66"/>
      <c r="N81" s="66"/>
      <c r="O81" s="66"/>
      <c r="P81" s="68">
        <v>3</v>
      </c>
      <c r="Q81" s="66">
        <f>2000000*P81</f>
        <v>6000000</v>
      </c>
      <c r="R81" s="66"/>
      <c r="S81" s="66"/>
      <c r="T81" s="66"/>
      <c r="U81" s="66"/>
      <c r="V81" s="66"/>
      <c r="W81" s="68"/>
      <c r="X81" s="68"/>
      <c r="Y81" s="68"/>
      <c r="Z81" s="68"/>
      <c r="AA81" s="66"/>
      <c r="AB81" s="66"/>
      <c r="AC81" s="66"/>
      <c r="AD81" s="66"/>
      <c r="AE81" s="66"/>
      <c r="AF81" s="66"/>
      <c r="AG81" s="68"/>
      <c r="AH81" s="66"/>
      <c r="AI81" s="68"/>
      <c r="AJ81" s="66"/>
      <c r="AK81" s="68"/>
      <c r="AL81" s="66"/>
      <c r="AM81" s="68"/>
      <c r="AN81" s="66"/>
      <c r="AO81" s="68"/>
      <c r="AP81" s="66"/>
      <c r="AQ81" s="68"/>
      <c r="AR81" s="66">
        <v>153000</v>
      </c>
      <c r="AS81" s="66"/>
      <c r="AT81" s="66"/>
    </row>
    <row r="82" spans="1:45" s="104" customFormat="1" ht="26.85" customHeight="1">
      <c r="A82" s="111"/>
      <c r="B82" s="415" t="s">
        <v>123</v>
      </c>
      <c r="C82" s="416"/>
      <c r="D82" s="416"/>
      <c r="E82" s="417"/>
      <c r="F82" s="114"/>
      <c r="G82" s="114"/>
      <c r="H82" s="114"/>
      <c r="I82" s="115">
        <f>SUM(I35:I81)</f>
        <v>204853319.39999998</v>
      </c>
      <c r="J82" s="115"/>
      <c r="K82" s="115"/>
      <c r="L82" s="115"/>
      <c r="M82" s="115"/>
      <c r="N82" s="115"/>
      <c r="O82" s="115">
        <f>SUM(O35:O81)</f>
        <v>1137716.5999999999</v>
      </c>
      <c r="P82" s="116">
        <f>SUM(P35:P81)</f>
        <v>4</v>
      </c>
      <c r="Q82" s="115">
        <f>SUM(Q35:Q81)</f>
        <v>8300000</v>
      </c>
      <c r="R82" s="115">
        <f>SUM(R35:R81)</f>
        <v>35220.8</v>
      </c>
      <c r="S82" s="115">
        <f>SUM(S35:S81)</f>
        <v>186797322.79999998</v>
      </c>
      <c r="T82" s="116"/>
      <c r="U82" s="117"/>
      <c r="V82" s="115"/>
      <c r="W82" s="115"/>
      <c r="X82" s="115">
        <f>SUM(X35:X81)</f>
        <v>1396</v>
      </c>
      <c r="Y82" s="115">
        <f>SUM(Y35:Y81)</f>
        <v>2345280</v>
      </c>
      <c r="Z82" s="115"/>
      <c r="AA82" s="115"/>
      <c r="AB82" s="115"/>
      <c r="AC82" s="115"/>
      <c r="AD82" s="115"/>
      <c r="AE82" s="115"/>
      <c r="AF82" s="116"/>
      <c r="AG82" s="115"/>
      <c r="AH82" s="116"/>
      <c r="AI82" s="115"/>
      <c r="AJ82" s="116"/>
      <c r="AK82" s="115"/>
      <c r="AL82" s="116"/>
      <c r="AM82" s="115"/>
      <c r="AN82" s="116"/>
      <c r="AO82" s="115"/>
      <c r="AP82" s="116"/>
      <c r="AQ82" s="115"/>
      <c r="AR82" s="115">
        <f>SUM(AR35:AR81)</f>
        <v>6273000</v>
      </c>
      <c r="AS82" s="116"/>
    </row>
    <row r="83" spans="1:45" s="104" customFormat="1" ht="26.85" customHeight="1">
      <c r="A83" s="111"/>
      <c r="B83" s="112"/>
      <c r="C83" s="113"/>
      <c r="D83" s="113"/>
      <c r="E83" s="113"/>
      <c r="F83" s="114"/>
      <c r="G83" s="114"/>
      <c r="H83" s="114"/>
      <c r="I83" s="115"/>
      <c r="J83" s="115"/>
      <c r="K83" s="115"/>
      <c r="L83" s="115"/>
      <c r="M83" s="115"/>
      <c r="N83" s="115"/>
      <c r="O83" s="115"/>
      <c r="P83" s="116"/>
      <c r="Q83" s="115"/>
      <c r="R83" s="115"/>
      <c r="S83" s="115"/>
      <c r="T83" s="116"/>
      <c r="U83" s="117"/>
      <c r="V83" s="115"/>
      <c r="W83" s="115"/>
      <c r="X83" s="115"/>
      <c r="Y83" s="115"/>
      <c r="Z83" s="115"/>
      <c r="AA83" s="115"/>
      <c r="AB83" s="115"/>
      <c r="AC83" s="115"/>
      <c r="AD83" s="115"/>
      <c r="AE83" s="115"/>
      <c r="AF83" s="116"/>
      <c r="AG83" s="115"/>
      <c r="AH83" s="116"/>
      <c r="AI83" s="115"/>
      <c r="AJ83" s="116"/>
      <c r="AK83" s="115"/>
      <c r="AL83" s="116"/>
      <c r="AM83" s="115"/>
      <c r="AN83" s="116"/>
      <c r="AO83" s="115"/>
      <c r="AP83" s="116"/>
      <c r="AQ83" s="115"/>
      <c r="AR83" s="115"/>
      <c r="AS83" s="116"/>
    </row>
    <row r="84" spans="1:45" s="104" customFormat="1" ht="22.25" customHeight="1">
      <c r="A84" s="111"/>
      <c r="B84" s="112"/>
      <c r="C84" s="113"/>
      <c r="D84" s="113"/>
      <c r="E84" s="113"/>
      <c r="F84" s="114"/>
      <c r="G84" s="114"/>
      <c r="H84" s="114"/>
      <c r="I84" s="115"/>
      <c r="J84" s="115"/>
      <c r="K84" s="115"/>
      <c r="L84" s="115"/>
      <c r="M84" s="115"/>
      <c r="N84" s="115"/>
      <c r="O84" s="115"/>
      <c r="P84" s="116"/>
      <c r="Q84" s="115"/>
      <c r="R84" s="115"/>
      <c r="S84" s="115"/>
      <c r="T84" s="116"/>
      <c r="U84" s="117"/>
      <c r="V84" s="115"/>
      <c r="W84" s="115"/>
      <c r="X84" s="115"/>
      <c r="Y84" s="115"/>
      <c r="Z84" s="115"/>
      <c r="AA84" s="115"/>
      <c r="AB84" s="115"/>
      <c r="AC84" s="115"/>
      <c r="AD84" s="115"/>
      <c r="AE84" s="115"/>
      <c r="AF84" s="116"/>
      <c r="AG84" s="115"/>
      <c r="AH84" s="116"/>
      <c r="AI84" s="115"/>
      <c r="AJ84" s="116"/>
      <c r="AK84" s="115"/>
      <c r="AL84" s="116"/>
      <c r="AM84" s="115"/>
      <c r="AN84" s="116"/>
      <c r="AO84" s="115"/>
      <c r="AP84" s="116"/>
      <c r="AQ84" s="115"/>
      <c r="AR84" s="115"/>
      <c r="AS84" s="116"/>
    </row>
    <row r="85" spans="1:8" s="227" customFormat="1" ht="24.9" customHeight="1">
      <c r="A85" s="317" t="s">
        <v>97</v>
      </c>
      <c r="B85" s="46"/>
      <c r="C85" s="44"/>
      <c r="D85" s="44"/>
      <c r="E85" s="318"/>
      <c r="F85" s="105"/>
      <c r="G85" s="319"/>
      <c r="H85" s="319"/>
    </row>
    <row r="86" spans="1:8" ht="15">
      <c r="A86" s="81"/>
      <c r="B86" s="82"/>
      <c r="C86" s="83"/>
      <c r="D86" s="83"/>
      <c r="E86" s="83"/>
      <c r="F86" s="84"/>
      <c r="G86" s="85"/>
      <c r="H86" s="85"/>
    </row>
    <row r="96" spans="1:8" s="103" customFormat="1" ht="15">
      <c r="A96" s="106"/>
      <c r="B96" s="107"/>
      <c r="C96" s="108"/>
      <c r="D96" s="108"/>
      <c r="E96" s="109"/>
      <c r="F96" s="110"/>
      <c r="G96" s="110"/>
      <c r="H96" s="110"/>
    </row>
    <row r="97" spans="1:8" s="103" customFormat="1" ht="15">
      <c r="A97" s="106"/>
      <c r="B97" s="107"/>
      <c r="C97" s="108"/>
      <c r="D97" s="108"/>
      <c r="E97" s="109"/>
      <c r="F97" s="110"/>
      <c r="G97" s="110"/>
      <c r="H97" s="110"/>
    </row>
    <row r="98" spans="1:8" s="103" customFormat="1" ht="15">
      <c r="A98" s="106"/>
      <c r="B98" s="107"/>
      <c r="C98" s="108"/>
      <c r="D98" s="108"/>
      <c r="E98" s="109"/>
      <c r="F98" s="110"/>
      <c r="G98" s="110"/>
      <c r="H98" s="110"/>
    </row>
    <row r="99" spans="1:8" s="103" customFormat="1" ht="15">
      <c r="A99" s="106"/>
      <c r="B99" s="107"/>
      <c r="C99" s="108"/>
      <c r="D99" s="108"/>
      <c r="E99" s="109"/>
      <c r="F99" s="110"/>
      <c r="G99" s="110"/>
      <c r="H99" s="110"/>
    </row>
    <row r="100" spans="1:8" s="103" customFormat="1" ht="15">
      <c r="A100" s="106"/>
      <c r="B100" s="107"/>
      <c r="C100" s="108"/>
      <c r="D100" s="108"/>
      <c r="E100" s="109"/>
      <c r="F100" s="110"/>
      <c r="G100" s="110"/>
      <c r="H100" s="110"/>
    </row>
    <row r="101" spans="1:8" s="103" customFormat="1" ht="15">
      <c r="A101" s="106"/>
      <c r="B101" s="107"/>
      <c r="C101" s="108"/>
      <c r="D101" s="108"/>
      <c r="E101" s="109"/>
      <c r="F101" s="110"/>
      <c r="G101" s="110"/>
      <c r="H101" s="110"/>
    </row>
    <row r="102" spans="1:8" s="103" customFormat="1" ht="15">
      <c r="A102" s="106"/>
      <c r="B102" s="107"/>
      <c r="C102" s="108"/>
      <c r="D102" s="108"/>
      <c r="E102" s="109"/>
      <c r="F102" s="110"/>
      <c r="G102" s="110"/>
      <c r="H102" s="110"/>
    </row>
    <row r="103" spans="1:8" s="103" customFormat="1" ht="15">
      <c r="A103" s="106"/>
      <c r="B103" s="107"/>
      <c r="C103" s="108"/>
      <c r="D103" s="108"/>
      <c r="E103" s="109"/>
      <c r="F103" s="110"/>
      <c r="G103" s="110"/>
      <c r="H103" s="110"/>
    </row>
    <row r="104" spans="1:8" s="103" customFormat="1" ht="15">
      <c r="A104" s="106"/>
      <c r="B104" s="107"/>
      <c r="C104" s="108"/>
      <c r="D104" s="108"/>
      <c r="E104" s="109"/>
      <c r="F104" s="110"/>
      <c r="G104" s="110"/>
      <c r="H104" s="110"/>
    </row>
    <row r="105" spans="1:8" s="103" customFormat="1" ht="15">
      <c r="A105" s="106"/>
      <c r="B105" s="107"/>
      <c r="C105" s="108"/>
      <c r="D105" s="108"/>
      <c r="E105" s="109"/>
      <c r="F105" s="110"/>
      <c r="G105" s="110"/>
      <c r="H105" s="110"/>
    </row>
    <row r="106" spans="1:8" s="103" customFormat="1" ht="15">
      <c r="A106" s="106"/>
      <c r="B106" s="107"/>
      <c r="C106" s="108"/>
      <c r="D106" s="108"/>
      <c r="E106" s="109"/>
      <c r="F106" s="110"/>
      <c r="G106" s="110"/>
      <c r="H106" s="110"/>
    </row>
    <row r="107" spans="1:8" s="103" customFormat="1" ht="15">
      <c r="A107" s="106"/>
      <c r="B107" s="107"/>
      <c r="C107" s="108"/>
      <c r="D107" s="108"/>
      <c r="E107" s="109"/>
      <c r="F107" s="110"/>
      <c r="G107" s="110"/>
      <c r="H107" s="110"/>
    </row>
    <row r="108" spans="1:8" s="103" customFormat="1" ht="15">
      <c r="A108" s="106"/>
      <c r="B108" s="107"/>
      <c r="C108" s="108"/>
      <c r="D108" s="108"/>
      <c r="E108" s="109"/>
      <c r="F108" s="110"/>
      <c r="G108" s="110"/>
      <c r="H108" s="110"/>
    </row>
    <row r="109" spans="1:8" s="103" customFormat="1" ht="15">
      <c r="A109" s="106"/>
      <c r="B109" s="107"/>
      <c r="C109" s="108"/>
      <c r="D109" s="108"/>
      <c r="E109" s="109"/>
      <c r="F109" s="110"/>
      <c r="G109" s="110"/>
      <c r="H109" s="110"/>
    </row>
    <row r="110" spans="1:8" s="103" customFormat="1" ht="15">
      <c r="A110" s="106"/>
      <c r="B110" s="107"/>
      <c r="C110" s="108"/>
      <c r="D110" s="108"/>
      <c r="E110" s="109"/>
      <c r="F110" s="110"/>
      <c r="G110" s="110"/>
      <c r="H110" s="110"/>
    </row>
    <row r="111" spans="1:8" s="103" customFormat="1" ht="15">
      <c r="A111" s="106"/>
      <c r="B111" s="107"/>
      <c r="C111" s="108"/>
      <c r="D111" s="108"/>
      <c r="E111" s="109"/>
      <c r="F111" s="110"/>
      <c r="G111" s="110"/>
      <c r="H111" s="110"/>
    </row>
    <row r="112" spans="1:8" s="103" customFormat="1" ht="15">
      <c r="A112" s="106"/>
      <c r="B112" s="107"/>
      <c r="C112" s="108"/>
      <c r="D112" s="108"/>
      <c r="E112" s="109"/>
      <c r="F112" s="110"/>
      <c r="G112" s="110"/>
      <c r="H112" s="110"/>
    </row>
    <row r="113" spans="1:8" s="103" customFormat="1" ht="15">
      <c r="A113" s="106"/>
      <c r="B113" s="107"/>
      <c r="C113" s="108"/>
      <c r="D113" s="108"/>
      <c r="E113" s="109"/>
      <c r="F113" s="110"/>
      <c r="G113" s="110"/>
      <c r="H113" s="110"/>
    </row>
    <row r="114" spans="1:8" s="103" customFormat="1" ht="15">
      <c r="A114" s="106"/>
      <c r="B114" s="107"/>
      <c r="C114" s="108"/>
      <c r="D114" s="108"/>
      <c r="E114" s="109"/>
      <c r="F114" s="110"/>
      <c r="G114" s="110"/>
      <c r="H114" s="110"/>
    </row>
    <row r="115" spans="1:8" s="103" customFormat="1" ht="15">
      <c r="A115" s="106"/>
      <c r="B115" s="107"/>
      <c r="C115" s="108"/>
      <c r="D115" s="108"/>
      <c r="E115" s="109"/>
      <c r="F115" s="110"/>
      <c r="G115" s="110"/>
      <c r="H115" s="110"/>
    </row>
    <row r="116" spans="1:8" s="103" customFormat="1" ht="15">
      <c r="A116" s="106"/>
      <c r="B116" s="107"/>
      <c r="C116" s="108"/>
      <c r="D116" s="108"/>
      <c r="E116" s="109"/>
      <c r="F116" s="110"/>
      <c r="G116" s="110"/>
      <c r="H116" s="110"/>
    </row>
    <row r="117" spans="1:8" s="103" customFormat="1" ht="15">
      <c r="A117" s="106"/>
      <c r="B117" s="107"/>
      <c r="C117" s="108"/>
      <c r="D117" s="108"/>
      <c r="E117" s="109"/>
      <c r="F117" s="110"/>
      <c r="G117" s="110"/>
      <c r="H117" s="110"/>
    </row>
    <row r="118" spans="1:8" s="103" customFormat="1" ht="15">
      <c r="A118" s="106"/>
      <c r="B118" s="107"/>
      <c r="C118" s="108"/>
      <c r="D118" s="108"/>
      <c r="E118" s="109"/>
      <c r="F118" s="110"/>
      <c r="G118" s="110"/>
      <c r="H118" s="110"/>
    </row>
    <row r="119" spans="1:8" s="103" customFormat="1" ht="15">
      <c r="A119" s="106"/>
      <c r="B119" s="107"/>
      <c r="C119" s="108"/>
      <c r="D119" s="108"/>
      <c r="E119" s="109"/>
      <c r="F119" s="110"/>
      <c r="G119" s="110"/>
      <c r="H119" s="110"/>
    </row>
    <row r="120" spans="1:8" s="103" customFormat="1" ht="15">
      <c r="A120" s="106"/>
      <c r="B120" s="107"/>
      <c r="C120" s="108"/>
      <c r="D120" s="108"/>
      <c r="E120" s="109"/>
      <c r="F120" s="110"/>
      <c r="G120" s="110"/>
      <c r="H120" s="110"/>
    </row>
    <row r="121" spans="1:8" s="103" customFormat="1" ht="15">
      <c r="A121" s="106"/>
      <c r="B121" s="107"/>
      <c r="C121" s="108"/>
      <c r="D121" s="108"/>
      <c r="E121" s="109"/>
      <c r="F121" s="110"/>
      <c r="G121" s="110"/>
      <c r="H121" s="110"/>
    </row>
    <row r="122" spans="1:8" s="103" customFormat="1" ht="15">
      <c r="A122" s="106"/>
      <c r="B122" s="107"/>
      <c r="C122" s="108"/>
      <c r="D122" s="108"/>
      <c r="E122" s="109"/>
      <c r="F122" s="110"/>
      <c r="G122" s="110"/>
      <c r="H122" s="110"/>
    </row>
    <row r="123" spans="1:8" s="103" customFormat="1" ht="15">
      <c r="A123" s="106"/>
      <c r="B123" s="107"/>
      <c r="C123" s="108"/>
      <c r="D123" s="108"/>
      <c r="E123" s="109"/>
      <c r="F123" s="110"/>
      <c r="G123" s="110"/>
      <c r="H123" s="110"/>
    </row>
    <row r="124" spans="1:8" s="103" customFormat="1" ht="15">
      <c r="A124" s="106"/>
      <c r="B124" s="107"/>
      <c r="C124" s="108"/>
      <c r="D124" s="108"/>
      <c r="E124" s="109"/>
      <c r="F124" s="110"/>
      <c r="G124" s="110"/>
      <c r="H124" s="110"/>
    </row>
    <row r="125" spans="1:8" s="103" customFormat="1" ht="15">
      <c r="A125" s="106"/>
      <c r="B125" s="107"/>
      <c r="C125" s="108"/>
      <c r="D125" s="108"/>
      <c r="E125" s="109"/>
      <c r="F125" s="110"/>
      <c r="G125" s="110"/>
      <c r="H125" s="110"/>
    </row>
    <row r="126" spans="1:8" s="103" customFormat="1" ht="15">
      <c r="A126" s="106"/>
      <c r="B126" s="107"/>
      <c r="C126" s="108"/>
      <c r="D126" s="108"/>
      <c r="E126" s="109"/>
      <c r="F126" s="110"/>
      <c r="G126" s="110"/>
      <c r="H126" s="110"/>
    </row>
    <row r="127" spans="1:8" s="103" customFormat="1" ht="15">
      <c r="A127" s="106"/>
      <c r="B127" s="107"/>
      <c r="C127" s="108"/>
      <c r="D127" s="108"/>
      <c r="E127" s="109"/>
      <c r="F127" s="110"/>
      <c r="G127" s="110"/>
      <c r="H127" s="110"/>
    </row>
    <row r="128" spans="1:8" s="103" customFormat="1" ht="15">
      <c r="A128" s="106"/>
      <c r="B128" s="107"/>
      <c r="C128" s="108"/>
      <c r="D128" s="108"/>
      <c r="E128" s="109"/>
      <c r="F128" s="110"/>
      <c r="G128" s="110"/>
      <c r="H128" s="110"/>
    </row>
    <row r="129" spans="1:8" s="103" customFormat="1" ht="15">
      <c r="A129" s="106"/>
      <c r="B129" s="107"/>
      <c r="C129" s="108"/>
      <c r="D129" s="108"/>
      <c r="E129" s="109"/>
      <c r="F129" s="110"/>
      <c r="G129" s="110"/>
      <c r="H129" s="110"/>
    </row>
    <row r="130" spans="1:8" s="103" customFormat="1" ht="15">
      <c r="A130" s="106"/>
      <c r="B130" s="107"/>
      <c r="C130" s="108"/>
      <c r="D130" s="108"/>
      <c r="E130" s="109"/>
      <c r="F130" s="110"/>
      <c r="G130" s="110"/>
      <c r="H130" s="110"/>
    </row>
    <row r="131" spans="1:8" s="103" customFormat="1" ht="15">
      <c r="A131" s="106"/>
      <c r="B131" s="107"/>
      <c r="C131" s="108"/>
      <c r="D131" s="108"/>
      <c r="E131" s="109"/>
      <c r="F131" s="110"/>
      <c r="G131" s="110"/>
      <c r="H131" s="110"/>
    </row>
    <row r="132" spans="1:8" s="103" customFormat="1" ht="15">
      <c r="A132" s="106"/>
      <c r="B132" s="107"/>
      <c r="C132" s="108"/>
      <c r="D132" s="108"/>
      <c r="E132" s="109"/>
      <c r="F132" s="110"/>
      <c r="G132" s="110"/>
      <c r="H132" s="110"/>
    </row>
    <row r="133" spans="1:8" s="103" customFormat="1" ht="15">
      <c r="A133" s="106"/>
      <c r="B133" s="107"/>
      <c r="C133" s="108"/>
      <c r="D133" s="108"/>
      <c r="E133" s="109"/>
      <c r="F133" s="110"/>
      <c r="G133" s="110"/>
      <c r="H133" s="110"/>
    </row>
  </sheetData>
  <sheetProtection autoFilter="0"/>
  <autoFilter ref="A9:AV9"/>
  <mergeCells count="34">
    <mergeCell ref="B82:E82"/>
    <mergeCell ref="AO2:AS2"/>
    <mergeCell ref="AR6:AR7"/>
    <mergeCell ref="H7:H8"/>
    <mergeCell ref="AH7:AI7"/>
    <mergeCell ref="AF6:AG7"/>
    <mergeCell ref="AH6:AQ6"/>
    <mergeCell ref="X6:Y7"/>
    <mergeCell ref="R6:S7"/>
    <mergeCell ref="G7:G8"/>
    <mergeCell ref="T6:U7"/>
    <mergeCell ref="V6:W7"/>
    <mergeCell ref="AM3:AS3"/>
    <mergeCell ref="A6:A8"/>
    <mergeCell ref="B6:H6"/>
    <mergeCell ref="I6:I7"/>
    <mergeCell ref="J6:O6"/>
    <mergeCell ref="P6:Q7"/>
    <mergeCell ref="AH1:AS1"/>
    <mergeCell ref="A5:AS5"/>
    <mergeCell ref="Z6:AA7"/>
    <mergeCell ref="F7:F8"/>
    <mergeCell ref="E7:E8"/>
    <mergeCell ref="B7:B8"/>
    <mergeCell ref="C7:C8"/>
    <mergeCell ref="D7:D8"/>
    <mergeCell ref="AJ7:AK7"/>
    <mergeCell ref="AL7:AM7"/>
    <mergeCell ref="AS6:AS7"/>
    <mergeCell ref="AN7:AO7"/>
    <mergeCell ref="AB6:AC7"/>
    <mergeCell ref="AD6:AE7"/>
    <mergeCell ref="AP7:AQ7"/>
    <mergeCell ref="W1:AE1"/>
  </mergeCells>
  <conditionalFormatting sqref="AS48 AS52 AS80 AS54 AS44">
    <cfRule type="expression" priority="340" dxfId="2" stopIfTrue="1">
      <formula>BB44&gt;0</formula>
    </cfRule>
  </conditionalFormatting>
  <conditionalFormatting sqref="AR24:AR25 AR11:AR22">
    <cfRule type="expression" priority="333" dxfId="243" stopIfTrue="1">
      <formula>BA11&gt;0</formula>
    </cfRule>
  </conditionalFormatting>
  <conditionalFormatting sqref="AR26">
    <cfRule type="expression" priority="315" dxfId="243" stopIfTrue="1">
      <formula>BA26&gt;0</formula>
    </cfRule>
  </conditionalFormatting>
  <conditionalFormatting sqref="AR23">
    <cfRule type="expression" priority="307" dxfId="243" stopIfTrue="1">
      <formula>BA23&gt;0</formula>
    </cfRule>
  </conditionalFormatting>
  <conditionalFormatting sqref="AR27">
    <cfRule type="expression" priority="297" dxfId="243" stopIfTrue="1">
      <formula>BA27&gt;0</formula>
    </cfRule>
  </conditionalFormatting>
  <conditionalFormatting sqref="AR28:AR29">
    <cfRule type="expression" priority="289" dxfId="243" stopIfTrue="1">
      <formula>BA28&gt;0</formula>
    </cfRule>
  </conditionalFormatting>
  <conditionalFormatting sqref="AS49">
    <cfRule type="expression" priority="195" dxfId="2" stopIfTrue="1">
      <formula>BB49&gt;0</formula>
    </cfRule>
  </conditionalFormatting>
  <conditionalFormatting sqref="AS51">
    <cfRule type="expression" priority="170" dxfId="2" stopIfTrue="1">
      <formula>BB51&gt;0</formula>
    </cfRule>
  </conditionalFormatting>
  <conditionalFormatting sqref="AS39">
    <cfRule type="expression" priority="161" dxfId="2" stopIfTrue="1">
      <formula>BB39&gt;0</formula>
    </cfRule>
  </conditionalFormatting>
  <conditionalFormatting sqref="AS72">
    <cfRule type="expression" priority="151" dxfId="2" stopIfTrue="1">
      <formula>BB72&gt;0</formula>
    </cfRule>
  </conditionalFormatting>
  <conditionalFormatting sqref="AS43">
    <cfRule type="expression" priority="141" dxfId="2" stopIfTrue="1">
      <formula>BB43&gt;0</formula>
    </cfRule>
  </conditionalFormatting>
  <conditionalFormatting sqref="AS70">
    <cfRule type="expression" priority="123" dxfId="2" stopIfTrue="1">
      <formula>BB70&gt;0</formula>
    </cfRule>
  </conditionalFormatting>
  <conditionalFormatting sqref="AS50">
    <cfRule type="expression" priority="113" dxfId="2" stopIfTrue="1">
      <formula>BB50&gt;0</formula>
    </cfRule>
  </conditionalFormatting>
  <conditionalFormatting sqref="AS63">
    <cfRule type="expression" priority="105" dxfId="2" stopIfTrue="1">
      <formula>BB63&gt;0</formula>
    </cfRule>
  </conditionalFormatting>
  <conditionalFormatting sqref="AS53">
    <cfRule type="expression" priority="95" dxfId="2" stopIfTrue="1">
      <formula>BB53&gt;0</formula>
    </cfRule>
  </conditionalFormatting>
  <conditionalFormatting sqref="AS40">
    <cfRule type="expression" priority="85" dxfId="2" stopIfTrue="1">
      <formula>BB40&gt;0</formula>
    </cfRule>
  </conditionalFormatting>
  <conditionalFormatting sqref="AS42">
    <cfRule type="expression" priority="75" dxfId="2" stopIfTrue="1">
      <formula>BB42&gt;0</formula>
    </cfRule>
  </conditionalFormatting>
  <conditionalFormatting sqref="AS41">
    <cfRule type="expression" priority="52" dxfId="2" stopIfTrue="1">
      <formula>BB41&gt;0</formula>
    </cfRule>
  </conditionalFormatting>
  <conditionalFormatting sqref="AS65:AS67">
    <cfRule type="expression" priority="45" dxfId="2" stopIfTrue="1">
      <formula>BB65&gt;0</formula>
    </cfRule>
  </conditionalFormatting>
  <conditionalFormatting sqref="AS73:AS79">
    <cfRule type="expression" priority="36" dxfId="2" stopIfTrue="1">
      <formula>BB73&gt;0</formula>
    </cfRule>
  </conditionalFormatting>
  <conditionalFormatting sqref="AS59">
    <cfRule type="expression" priority="29" dxfId="2" stopIfTrue="1">
      <formula>BB59&gt;0</formula>
    </cfRule>
  </conditionalFormatting>
  <conditionalFormatting sqref="AS71">
    <cfRule type="expression" priority="21" dxfId="2" stopIfTrue="1">
      <formula>BB71&gt;0</formula>
    </cfRule>
  </conditionalFormatting>
  <conditionalFormatting sqref="AS68">
    <cfRule type="expression" priority="14" dxfId="2" stopIfTrue="1">
      <formula>BB68&gt;0</formula>
    </cfRule>
  </conditionalFormatting>
  <conditionalFormatting sqref="AS69">
    <cfRule type="expression" priority="7" dxfId="2" stopIfTrue="1">
      <formula>BB69&gt;0</formula>
    </cfRule>
  </conditionalFormatting>
  <conditionalFormatting sqref="AC26:AI29 V26:AA29 J24:Q25 T24:AQ25">
    <cfRule type="expression" priority="330" dxfId="3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331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332" dxfId="1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C21:H21 E22:H22 C22 C85:F85 C86">
    <cfRule type="expression" priority="326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AQ21:AQ22 AK21:AK22 AM21:AM22 AO21:AO22 T21:AI22 J21:Q22">
    <cfRule type="expression" priority="325" dxfId="3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327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328" dxfId="1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AJ21:AJ22 AL21:AL22 AN21:AN22 AP21:AP22">
    <cfRule type="expression" priority="322" dxfId="3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323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324" dxfId="1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C11:H20">
    <cfRule type="expression" priority="319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J11:AQ20">
    <cfRule type="expression" priority="318" dxfId="3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320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321" dxfId="1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I26:I29 I11:I23">
    <cfRule type="expression" priority="316" dxfId="1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317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C26:H26">
    <cfRule type="expression" priority="312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AQ26 AK26 AM26 AO26 J26:R26 T26:U26">
    <cfRule type="expression" priority="311" dxfId="3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313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314" dxfId="1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AJ26 AL26 AN26 AP26">
    <cfRule type="expression" priority="308" dxfId="3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309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310" dxfId="1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C23:H23">
    <cfRule type="expression" priority="304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J23:Q23 T23:AI23 AQ23 AK23 AM23 AO23">
    <cfRule type="expression" priority="303" dxfId="3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305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306" dxfId="1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AJ23 AL23 AN23 AP23">
    <cfRule type="expression" priority="300" dxfId="3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301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302" dxfId="1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I31:I33">
    <cfRule type="expression" priority="298" dxfId="1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299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C27:H27">
    <cfRule type="expression" priority="294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AQ27 AK27 AM27 AO27 J27:R27 T27:U27">
    <cfRule type="expression" priority="293" dxfId="3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295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296" dxfId="1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AJ27 AL27 AN27 AP27">
    <cfRule type="expression" priority="290" dxfId="3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291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292" dxfId="1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C28:H29">
    <cfRule type="expression" priority="286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AQ28:AQ29 AK28:AK29 AM28:AM29 AO28:AO29 J29:U29 J28:R28 T28:U28">
    <cfRule type="expression" priority="285" dxfId="3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287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288" dxfId="1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AJ28:AJ29 AL28:AL29 AN28:AN29 AP28:AP29">
    <cfRule type="expression" priority="282" dxfId="3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283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284" dxfId="1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R21:S22">
    <cfRule type="expression" priority="279" dxfId="3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280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281" dxfId="1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C24:H25">
    <cfRule type="expression" priority="278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I24:I25">
    <cfRule type="expression" priority="276" dxfId="1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277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D22">
    <cfRule type="expression" priority="275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D86">
    <cfRule type="expression" priority="239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E86">
    <cfRule type="expression" priority="270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I49">
    <cfRule type="expression" priority="190" dxfId="0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191" dxfId="1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J49:Q49 S49:AR49">
    <cfRule type="expression" priority="192" dxfId="3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</formula>
    </cfRule>
    <cfRule type="expression" priority="193" dxfId="2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194" dxfId="1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C49:D49">
    <cfRule type="expression" priority="189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C49:D49">
    <cfRule type="expression" priority="188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E49">
    <cfRule type="expression" priority="187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I54 I52">
    <cfRule type="expression" priority="181" dxfId="0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182" dxfId="1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J54:Q54 J52:Q52 S54:AR54 S52:AR52">
    <cfRule type="expression" priority="183" dxfId="3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</formula>
    </cfRule>
    <cfRule type="expression" priority="184" dxfId="2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185" dxfId="1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C54:H54 C52:H52">
    <cfRule type="expression" priority="179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I80">
    <cfRule type="expression" priority="172" dxfId="0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173" dxfId="1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J80:Q80 S80:AR80">
    <cfRule type="expression" priority="174" dxfId="3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</formula>
    </cfRule>
    <cfRule type="expression" priority="175" dxfId="2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176" dxfId="1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C80:E80">
    <cfRule type="expression" priority="171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I51">
    <cfRule type="expression" priority="165" dxfId="0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166" dxfId="1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J51:Q51 S51:AR51">
    <cfRule type="expression" priority="167" dxfId="3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</formula>
    </cfRule>
    <cfRule type="expression" priority="168" dxfId="2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169" dxfId="1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C51">
    <cfRule type="expression" priority="163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E51:H51">
    <cfRule type="expression" priority="164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D51">
    <cfRule type="expression" priority="162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I39">
    <cfRule type="expression" priority="156" dxfId="0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157" dxfId="1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J39:Q39 S39:AR39">
    <cfRule type="expression" priority="158" dxfId="3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</formula>
    </cfRule>
    <cfRule type="expression" priority="159" dxfId="2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160" dxfId="1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C39:H39">
    <cfRule type="expression" priority="155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R39">
    <cfRule type="expression" priority="152" dxfId="3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153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154" dxfId="1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I72">
    <cfRule type="expression" priority="146" dxfId="0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147" dxfId="1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J72:Q72 S72:AR72">
    <cfRule type="expression" priority="148" dxfId="3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</formula>
    </cfRule>
    <cfRule type="expression" priority="149" dxfId="2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150" dxfId="1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C72:H72">
    <cfRule type="expression" priority="145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R72">
    <cfRule type="expression" priority="142" dxfId="3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143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144" dxfId="1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I43">
    <cfRule type="expression" priority="136" dxfId="0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137" dxfId="1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J43:Q43 S43:AR43">
    <cfRule type="expression" priority="138" dxfId="3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</formula>
    </cfRule>
    <cfRule type="expression" priority="139" dxfId="2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140" dxfId="1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C43:E43">
    <cfRule type="expression" priority="135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I44 I48 I59">
    <cfRule type="expression" priority="129" dxfId="0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130" dxfId="1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J48:Q48 J44:Q44 S48:AR48 S44:AR44 S59">
    <cfRule type="expression" priority="131" dxfId="3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</formula>
    </cfRule>
    <cfRule type="expression" priority="132" dxfId="2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133" dxfId="1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C44:H44">
    <cfRule type="expression" priority="128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C48:H48">
    <cfRule type="expression" priority="127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R48">
    <cfRule type="expression" priority="124" dxfId="3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125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126" dxfId="1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I70">
    <cfRule type="expression" priority="118" dxfId="0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119" dxfId="1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J70:Q70 S70:AR70">
    <cfRule type="expression" priority="120" dxfId="3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</formula>
    </cfRule>
    <cfRule type="expression" priority="121" dxfId="2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122" dxfId="1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C70:H70">
    <cfRule type="expression" priority="117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R70">
    <cfRule type="expression" priority="114" dxfId="3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115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116" dxfId="1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I50">
    <cfRule type="expression" priority="108" dxfId="0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109" dxfId="1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J50:Q50 S50:AR50">
    <cfRule type="expression" priority="110" dxfId="3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</formula>
    </cfRule>
    <cfRule type="expression" priority="111" dxfId="2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112" dxfId="1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C50:E50">
    <cfRule type="expression" priority="106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F50:H50">
    <cfRule type="expression" priority="107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I63">
    <cfRule type="expression" priority="100" dxfId="0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101" dxfId="1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J63:Q63 S63:AR63">
    <cfRule type="expression" priority="102" dxfId="3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</formula>
    </cfRule>
    <cfRule type="expression" priority="103" dxfId="2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104" dxfId="1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C63:H63">
    <cfRule type="expression" priority="99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R63">
    <cfRule type="expression" priority="96" dxfId="3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97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98" dxfId="1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I53">
    <cfRule type="expression" priority="90" dxfId="0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91" dxfId="1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J53:Q53 S53:AR53">
    <cfRule type="expression" priority="92" dxfId="3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</formula>
    </cfRule>
    <cfRule type="expression" priority="93" dxfId="2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94" dxfId="1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C53:H53">
    <cfRule type="expression" priority="89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R53">
    <cfRule type="expression" priority="86" dxfId="3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87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88" dxfId="1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I40">
    <cfRule type="expression" priority="80" dxfId="0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81" dxfId="1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J40:Q40 S40:AR40">
    <cfRule type="expression" priority="82" dxfId="3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</formula>
    </cfRule>
    <cfRule type="expression" priority="83" dxfId="2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84" dxfId="1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C40:H40">
    <cfRule type="expression" priority="79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R40">
    <cfRule type="expression" priority="76" dxfId="3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77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78" dxfId="1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I58 I42">
    <cfRule type="expression" priority="70" dxfId="0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71" dxfId="1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J42:Q42 S42:AR42 S58 AR58">
    <cfRule type="expression" priority="72" dxfId="3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</formula>
    </cfRule>
    <cfRule type="expression" priority="73" dxfId="2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74" dxfId="1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C42:H42 C58">
    <cfRule type="expression" priority="69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R42">
    <cfRule type="expression" priority="66" dxfId="3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67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68" dxfId="1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D58:E58">
    <cfRule type="expression" priority="65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I60">
    <cfRule type="expression" priority="60" dxfId="0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61" dxfId="1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J60:AS60 AR81">
    <cfRule type="expression" priority="62" dxfId="3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</formula>
    </cfRule>
    <cfRule type="expression" priority="63" dxfId="2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64" dxfId="1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C60:H60">
    <cfRule type="expression" priority="59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I81">
    <cfRule type="expression" priority="54" dxfId="0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55" dxfId="1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J81:AQ81 AS81">
    <cfRule type="expression" priority="56" dxfId="3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</formula>
    </cfRule>
    <cfRule type="expression" priority="57" dxfId="2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58" dxfId="1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C81:H81">
    <cfRule type="expression" priority="53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I41">
    <cfRule type="expression" priority="47" dxfId="0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48" dxfId="1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J41:Q41 S41:AR41">
    <cfRule type="expression" priority="49" dxfId="3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</formula>
    </cfRule>
    <cfRule type="expression" priority="50" dxfId="2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51" dxfId="1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C41:H41">
    <cfRule type="expression" priority="46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I65:I67">
    <cfRule type="expression" priority="40" dxfId="0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41" dxfId="1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J65:Q67 S65:AR67">
    <cfRule type="expression" priority="42" dxfId="3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</formula>
    </cfRule>
    <cfRule type="expression" priority="43" dxfId="2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44" dxfId="1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C66:H66">
    <cfRule type="expression" priority="39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C65:H65">
    <cfRule type="expression" priority="38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C67:H67">
    <cfRule type="expression" priority="37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I73:I79">
    <cfRule type="expression" priority="31" dxfId="0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32" dxfId="1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J73:Q79 S73:AR79">
    <cfRule type="expression" priority="33" dxfId="3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</formula>
    </cfRule>
    <cfRule type="expression" priority="34" dxfId="2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35" dxfId="1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C73:H79">
    <cfRule type="expression" priority="30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J59:Q59 T59:AQ59">
    <cfRule type="expression" priority="26" dxfId="3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</formula>
    </cfRule>
    <cfRule type="expression" priority="27" dxfId="2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28" dxfId="1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C59:H59">
    <cfRule type="expression" priority="23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C59:H59">
    <cfRule type="expression" priority="22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I71">
    <cfRule type="expression" priority="16" dxfId="0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17" dxfId="1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J71:Q71 S71:AR71">
    <cfRule type="expression" priority="18" dxfId="3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</formula>
    </cfRule>
    <cfRule type="expression" priority="19" dxfId="2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20" dxfId="1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C71:H71">
    <cfRule type="expression" priority="15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I68">
    <cfRule type="expression" priority="9" dxfId="0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10" dxfId="1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J68:Q68 S68:AR68">
    <cfRule type="expression" priority="11" dxfId="3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</formula>
    </cfRule>
    <cfRule type="expression" priority="12" dxfId="2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13" dxfId="1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C68:H68">
    <cfRule type="expression" priority="8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I35:I38 I45:I47 I55:I57 I61:I62 I69 I64">
    <cfRule type="expression" priority="2" dxfId="0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3" dxfId="1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J69:Q69 S69:AR69 AR45 AR47 AR64 AR55:AR57 AR59">
    <cfRule type="expression" priority="4" dxfId="3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</formula>
    </cfRule>
    <cfRule type="expression" priority="5" dxfId="2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6" dxfId="1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C69:H69">
    <cfRule type="expression" priority="1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printOptions horizontalCentered="1"/>
  <pageMargins left="0.03937007874015748" right="0.03937007874015748" top="0.7480314960629921" bottom="0.7480314960629921" header="0.31496062992125984" footer="0.31496062992125984"/>
  <pageSetup fitToHeight="0" fitToWidth="0" horizontalDpi="600" verticalDpi="600" orientation="landscape" pageOrder="overThenDown" paperSize="9" scale="28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30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331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332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9" tint="0.3999499976634979"/>
                </patternFill>
              </fill>
            </x14:dxf>
          </x14:cfRule>
          <xm:sqref>AC26:AI29 V26:AA29 J24:Q25 T24:AQ25</xm:sqref>
        </x14:conditionalFormatting>
        <x14:conditionalFormatting xmlns:xm="http://schemas.microsoft.com/office/excel/2006/main">
          <x14:cfRule type="expression" priority="326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C21:H21 E22:H22 C22 C85:F85 C86</xm:sqref>
        </x14:conditionalFormatting>
        <x14:conditionalFormatting xmlns:xm="http://schemas.microsoft.com/office/excel/2006/main">
          <x14:cfRule type="expression" priority="325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327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328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9" tint="0.3999499976634979"/>
                </patternFill>
              </fill>
            </x14:dxf>
          </x14:cfRule>
          <xm:sqref>AQ21:AQ22 AK21:AK22 AM21:AM22 AO21:AO22 T21:AI22 J21:Q22</xm:sqref>
        </x14:conditionalFormatting>
        <x14:conditionalFormatting xmlns:xm="http://schemas.microsoft.com/office/excel/2006/main">
          <x14:cfRule type="expression" priority="322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323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324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9" tint="0.3999499976634979"/>
                </patternFill>
              </fill>
            </x14:dxf>
          </x14:cfRule>
          <xm:sqref>AJ21:AJ22 AL21:AL22 AN21:AN22 AP21:AP22</xm:sqref>
        </x14:conditionalFormatting>
        <x14:conditionalFormatting xmlns:xm="http://schemas.microsoft.com/office/excel/2006/main">
          <x14:cfRule type="expression" priority="319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C11:H20</xm:sqref>
        </x14:conditionalFormatting>
        <x14:conditionalFormatting xmlns:xm="http://schemas.microsoft.com/office/excel/2006/main">
          <x14:cfRule type="expression" priority="318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320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321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9" tint="0.3999499976634979"/>
                </patternFill>
              </fill>
            </x14:dxf>
          </x14:cfRule>
          <xm:sqref>J11:AQ20</xm:sqref>
        </x14:conditionalFormatting>
        <x14:conditionalFormatting xmlns:xm="http://schemas.microsoft.com/office/excel/2006/main">
          <x14:cfRule type="expression" priority="316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9" tint="0.3999499976634979"/>
                </patternFill>
              </fill>
            </x14:dxf>
          </x14:cfRule>
          <x14:cfRule type="expression" priority="317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I26:I29 I11:I23</xm:sqref>
        </x14:conditionalFormatting>
        <x14:conditionalFormatting xmlns:xm="http://schemas.microsoft.com/office/excel/2006/main">
          <x14:cfRule type="expression" priority="312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C26:H26</xm:sqref>
        </x14:conditionalFormatting>
        <x14:conditionalFormatting xmlns:xm="http://schemas.microsoft.com/office/excel/2006/main">
          <x14:cfRule type="expression" priority="311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313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314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9" tint="0.3999499976634979"/>
                </patternFill>
              </fill>
            </x14:dxf>
          </x14:cfRule>
          <xm:sqref>AQ26 AK26 AM26 AO26 J26:R26 T26:U26</xm:sqref>
        </x14:conditionalFormatting>
        <x14:conditionalFormatting xmlns:xm="http://schemas.microsoft.com/office/excel/2006/main">
          <x14:cfRule type="expression" priority="308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309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310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9" tint="0.3999499976634979"/>
                </patternFill>
              </fill>
            </x14:dxf>
          </x14:cfRule>
          <xm:sqref>AJ26 AL26 AN26 AP26</xm:sqref>
        </x14:conditionalFormatting>
        <x14:conditionalFormatting xmlns:xm="http://schemas.microsoft.com/office/excel/2006/main">
          <x14:cfRule type="expression" priority="304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C23:H23</xm:sqref>
        </x14:conditionalFormatting>
        <x14:conditionalFormatting xmlns:xm="http://schemas.microsoft.com/office/excel/2006/main">
          <x14:cfRule type="expression" priority="303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305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306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9" tint="0.3999499976634979"/>
                </patternFill>
              </fill>
            </x14:dxf>
          </x14:cfRule>
          <xm:sqref>J23:Q23 T23:AI23 AQ23 AK23 AM23 AO23</xm:sqref>
        </x14:conditionalFormatting>
        <x14:conditionalFormatting xmlns:xm="http://schemas.microsoft.com/office/excel/2006/main">
          <x14:cfRule type="expression" priority="300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301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302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9" tint="0.3999499976634979"/>
                </patternFill>
              </fill>
            </x14:dxf>
          </x14:cfRule>
          <xm:sqref>AJ23 AL23 AN23 AP23</xm:sqref>
        </x14:conditionalFormatting>
        <x14:conditionalFormatting xmlns:xm="http://schemas.microsoft.com/office/excel/2006/main">
          <x14:cfRule type="expression" priority="298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9" tint="0.3999499976634979"/>
                </patternFill>
              </fill>
            </x14:dxf>
          </x14:cfRule>
          <x14:cfRule type="expression" priority="299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I31:I33</xm:sqref>
        </x14:conditionalFormatting>
        <x14:conditionalFormatting xmlns:xm="http://schemas.microsoft.com/office/excel/2006/main">
          <x14:cfRule type="expression" priority="294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C27:H27</xm:sqref>
        </x14:conditionalFormatting>
        <x14:conditionalFormatting xmlns:xm="http://schemas.microsoft.com/office/excel/2006/main">
          <x14:cfRule type="expression" priority="293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295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296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9" tint="0.3999499976634979"/>
                </patternFill>
              </fill>
            </x14:dxf>
          </x14:cfRule>
          <xm:sqref>AQ27 AK27 AM27 AO27 J27:R27 T27:U27</xm:sqref>
        </x14:conditionalFormatting>
        <x14:conditionalFormatting xmlns:xm="http://schemas.microsoft.com/office/excel/2006/main">
          <x14:cfRule type="expression" priority="290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291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292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9" tint="0.3999499976634979"/>
                </patternFill>
              </fill>
            </x14:dxf>
          </x14:cfRule>
          <xm:sqref>AJ27 AL27 AN27 AP27</xm:sqref>
        </x14:conditionalFormatting>
        <x14:conditionalFormatting xmlns:xm="http://schemas.microsoft.com/office/excel/2006/main">
          <x14:cfRule type="expression" priority="286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C28:H29</xm:sqref>
        </x14:conditionalFormatting>
        <x14:conditionalFormatting xmlns:xm="http://schemas.microsoft.com/office/excel/2006/main">
          <x14:cfRule type="expression" priority="285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287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288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9" tint="0.3999499976634979"/>
                </patternFill>
              </fill>
            </x14:dxf>
          </x14:cfRule>
          <xm:sqref>AQ28:AQ29 AK28:AK29 AM28:AM29 AO28:AO29 J29:U29 J28:R28 T28:U28</xm:sqref>
        </x14:conditionalFormatting>
        <x14:conditionalFormatting xmlns:xm="http://schemas.microsoft.com/office/excel/2006/main">
          <x14:cfRule type="expression" priority="282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283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284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9" tint="0.3999499976634979"/>
                </patternFill>
              </fill>
            </x14:dxf>
          </x14:cfRule>
          <xm:sqref>AJ28:AJ29 AL28:AL29 AN28:AN29 AP28:AP29</xm:sqref>
        </x14:conditionalFormatting>
        <x14:conditionalFormatting xmlns:xm="http://schemas.microsoft.com/office/excel/2006/main">
          <x14:cfRule type="expression" priority="279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280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281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9" tint="0.3999499976634979"/>
                </patternFill>
              </fill>
            </x14:dxf>
          </x14:cfRule>
          <xm:sqref>R21:S22</xm:sqref>
        </x14:conditionalFormatting>
        <x14:conditionalFormatting xmlns:xm="http://schemas.microsoft.com/office/excel/2006/main">
          <x14:cfRule type="expression" priority="278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C24:H25</xm:sqref>
        </x14:conditionalFormatting>
        <x14:conditionalFormatting xmlns:xm="http://schemas.microsoft.com/office/excel/2006/main">
          <x14:cfRule type="expression" priority="276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9" tint="0.3999499976634979"/>
                </patternFill>
              </fill>
            </x14:dxf>
          </x14:cfRule>
          <x14:cfRule type="expression" priority="277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I24:I25</xm:sqref>
        </x14:conditionalFormatting>
        <x14:conditionalFormatting xmlns:xm="http://schemas.microsoft.com/office/excel/2006/main">
          <x14:cfRule type="expression" priority="275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D22</xm:sqref>
        </x14:conditionalFormatting>
        <x14:conditionalFormatting xmlns:xm="http://schemas.microsoft.com/office/excel/2006/main">
          <x14:cfRule type="expression" priority="239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D86</xm:sqref>
        </x14:conditionalFormatting>
        <x14:conditionalFormatting xmlns:xm="http://schemas.microsoft.com/office/excel/2006/main">
          <x14:cfRule type="expression" priority="270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E86</xm:sqref>
        </x14:conditionalFormatting>
        <x14:conditionalFormatting xmlns:xm="http://schemas.microsoft.com/office/excel/2006/main">
          <x14:cfRule type="expression" priority="190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191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I49</xm:sqref>
        </x14:conditionalFormatting>
        <x14:conditionalFormatting xmlns:xm="http://schemas.microsoft.com/office/excel/2006/main">
          <x14:cfRule type="expression" priority="192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193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5999600291252136"/>
                </patternFill>
              </fill>
            </x14:dxf>
          </x14:cfRule>
          <x14:cfRule type="expression" priority="194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J49:Q49 S49:AR49</xm:sqref>
        </x14:conditionalFormatting>
        <x14:conditionalFormatting xmlns:xm="http://schemas.microsoft.com/office/excel/2006/main">
          <x14:cfRule type="expression" priority="189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C49:D49</xm:sqref>
        </x14:conditionalFormatting>
        <x14:conditionalFormatting xmlns:xm="http://schemas.microsoft.com/office/excel/2006/main">
          <x14:cfRule type="expression" priority="188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C49:D49</xm:sqref>
        </x14:conditionalFormatting>
        <x14:conditionalFormatting xmlns:xm="http://schemas.microsoft.com/office/excel/2006/main">
          <x14:cfRule type="expression" priority="187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E49</xm:sqref>
        </x14:conditionalFormatting>
        <x14:conditionalFormatting xmlns:xm="http://schemas.microsoft.com/office/excel/2006/main">
          <x14:cfRule type="expression" priority="181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182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I54 I52</xm:sqref>
        </x14:conditionalFormatting>
        <x14:conditionalFormatting xmlns:xm="http://schemas.microsoft.com/office/excel/2006/main">
          <x14:cfRule type="expression" priority="183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184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5999600291252136"/>
                </patternFill>
              </fill>
            </x14:dxf>
          </x14:cfRule>
          <x14:cfRule type="expression" priority="185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J54:Q54 J52:Q52 S54:AR54 S52:AR52</xm:sqref>
        </x14:conditionalFormatting>
        <x14:conditionalFormatting xmlns:xm="http://schemas.microsoft.com/office/excel/2006/main">
          <x14:cfRule type="expression" priority="179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C54:H54 C52:H52</xm:sqref>
        </x14:conditionalFormatting>
        <x14:conditionalFormatting xmlns:xm="http://schemas.microsoft.com/office/excel/2006/main">
          <x14:cfRule type="expression" priority="172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173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I80</xm:sqref>
        </x14:conditionalFormatting>
        <x14:conditionalFormatting xmlns:xm="http://schemas.microsoft.com/office/excel/2006/main">
          <x14:cfRule type="expression" priority="174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175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5999600291252136"/>
                </patternFill>
              </fill>
            </x14:dxf>
          </x14:cfRule>
          <x14:cfRule type="expression" priority="176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J80:Q80 S80:AR80</xm:sqref>
        </x14:conditionalFormatting>
        <x14:conditionalFormatting xmlns:xm="http://schemas.microsoft.com/office/excel/2006/main">
          <x14:cfRule type="expression" priority="171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C80:E80</xm:sqref>
        </x14:conditionalFormatting>
        <x14:conditionalFormatting xmlns:xm="http://schemas.microsoft.com/office/excel/2006/main">
          <x14:cfRule type="expression" priority="165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166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I51</xm:sqref>
        </x14:conditionalFormatting>
        <x14:conditionalFormatting xmlns:xm="http://schemas.microsoft.com/office/excel/2006/main">
          <x14:cfRule type="expression" priority="167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168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5999600291252136"/>
                </patternFill>
              </fill>
            </x14:dxf>
          </x14:cfRule>
          <x14:cfRule type="expression" priority="169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J51:Q51 S51:AR51</xm:sqref>
        </x14:conditionalFormatting>
        <x14:conditionalFormatting xmlns:xm="http://schemas.microsoft.com/office/excel/2006/main">
          <x14:cfRule type="expression" priority="163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C51</xm:sqref>
        </x14:conditionalFormatting>
        <x14:conditionalFormatting xmlns:xm="http://schemas.microsoft.com/office/excel/2006/main">
          <x14:cfRule type="expression" priority="164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E51:H51</xm:sqref>
        </x14:conditionalFormatting>
        <x14:conditionalFormatting xmlns:xm="http://schemas.microsoft.com/office/excel/2006/main">
          <x14:cfRule type="expression" priority="162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D51</xm:sqref>
        </x14:conditionalFormatting>
        <x14:conditionalFormatting xmlns:xm="http://schemas.microsoft.com/office/excel/2006/main">
          <x14:cfRule type="expression" priority="156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157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I39</xm:sqref>
        </x14:conditionalFormatting>
        <x14:conditionalFormatting xmlns:xm="http://schemas.microsoft.com/office/excel/2006/main">
          <x14:cfRule type="expression" priority="158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159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5999600291252136"/>
                </patternFill>
              </fill>
            </x14:dxf>
          </x14:cfRule>
          <x14:cfRule type="expression" priority="160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J39:Q39 S39:AR39</xm:sqref>
        </x14:conditionalFormatting>
        <x14:conditionalFormatting xmlns:xm="http://schemas.microsoft.com/office/excel/2006/main">
          <x14:cfRule type="expression" priority="155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C39:H39</xm:sqref>
        </x14:conditionalFormatting>
        <x14:conditionalFormatting xmlns:xm="http://schemas.microsoft.com/office/excel/2006/main">
          <x14:cfRule type="expression" priority="152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153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154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9" tint="0.3999499976634979"/>
                </patternFill>
              </fill>
            </x14:dxf>
          </x14:cfRule>
          <xm:sqref>R39</xm:sqref>
        </x14:conditionalFormatting>
        <x14:conditionalFormatting xmlns:xm="http://schemas.microsoft.com/office/excel/2006/main">
          <x14:cfRule type="expression" priority="146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147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I72</xm:sqref>
        </x14:conditionalFormatting>
        <x14:conditionalFormatting xmlns:xm="http://schemas.microsoft.com/office/excel/2006/main">
          <x14:cfRule type="expression" priority="148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149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5999600291252136"/>
                </patternFill>
              </fill>
            </x14:dxf>
          </x14:cfRule>
          <x14:cfRule type="expression" priority="150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J72:Q72 S72:AR72</xm:sqref>
        </x14:conditionalFormatting>
        <x14:conditionalFormatting xmlns:xm="http://schemas.microsoft.com/office/excel/2006/main">
          <x14:cfRule type="expression" priority="145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C72:H72</xm:sqref>
        </x14:conditionalFormatting>
        <x14:conditionalFormatting xmlns:xm="http://schemas.microsoft.com/office/excel/2006/main">
          <x14:cfRule type="expression" priority="142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143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144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9" tint="0.3999499976634979"/>
                </patternFill>
              </fill>
            </x14:dxf>
          </x14:cfRule>
          <xm:sqref>R72</xm:sqref>
        </x14:conditionalFormatting>
        <x14:conditionalFormatting xmlns:xm="http://schemas.microsoft.com/office/excel/2006/main">
          <x14:cfRule type="expression" priority="136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137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I43</xm:sqref>
        </x14:conditionalFormatting>
        <x14:conditionalFormatting xmlns:xm="http://schemas.microsoft.com/office/excel/2006/main">
          <x14:cfRule type="expression" priority="138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139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5999600291252136"/>
                </patternFill>
              </fill>
            </x14:dxf>
          </x14:cfRule>
          <x14:cfRule type="expression" priority="140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J43:Q43 S43:AR43</xm:sqref>
        </x14:conditionalFormatting>
        <x14:conditionalFormatting xmlns:xm="http://schemas.microsoft.com/office/excel/2006/main">
          <x14:cfRule type="expression" priority="135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C43:E43</xm:sqref>
        </x14:conditionalFormatting>
        <x14:conditionalFormatting xmlns:xm="http://schemas.microsoft.com/office/excel/2006/main">
          <x14:cfRule type="expression" priority="129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130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I44 I48 I59</xm:sqref>
        </x14:conditionalFormatting>
        <x14:conditionalFormatting xmlns:xm="http://schemas.microsoft.com/office/excel/2006/main">
          <x14:cfRule type="expression" priority="131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132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5999600291252136"/>
                </patternFill>
              </fill>
            </x14:dxf>
          </x14:cfRule>
          <x14:cfRule type="expression" priority="133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J48:Q48 J44:Q44 S48:AR48 S44:AR44 S59</xm:sqref>
        </x14:conditionalFormatting>
        <x14:conditionalFormatting xmlns:xm="http://schemas.microsoft.com/office/excel/2006/main">
          <x14:cfRule type="expression" priority="128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C44:H44</xm:sqref>
        </x14:conditionalFormatting>
        <x14:conditionalFormatting xmlns:xm="http://schemas.microsoft.com/office/excel/2006/main">
          <x14:cfRule type="expression" priority="127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C48:H48</xm:sqref>
        </x14:conditionalFormatting>
        <x14:conditionalFormatting xmlns:xm="http://schemas.microsoft.com/office/excel/2006/main">
          <x14:cfRule type="expression" priority="124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125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126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9" tint="0.3999499976634979"/>
                </patternFill>
              </fill>
            </x14:dxf>
          </x14:cfRule>
          <xm:sqref>R48</xm:sqref>
        </x14:conditionalFormatting>
        <x14:conditionalFormatting xmlns:xm="http://schemas.microsoft.com/office/excel/2006/main">
          <x14:cfRule type="expression" priority="118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119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I70</xm:sqref>
        </x14:conditionalFormatting>
        <x14:conditionalFormatting xmlns:xm="http://schemas.microsoft.com/office/excel/2006/main">
          <x14:cfRule type="expression" priority="120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121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5999600291252136"/>
                </patternFill>
              </fill>
            </x14:dxf>
          </x14:cfRule>
          <x14:cfRule type="expression" priority="122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J70:Q70 S70:AR70</xm:sqref>
        </x14:conditionalFormatting>
        <x14:conditionalFormatting xmlns:xm="http://schemas.microsoft.com/office/excel/2006/main">
          <x14:cfRule type="expression" priority="117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C70:H70</xm:sqref>
        </x14:conditionalFormatting>
        <x14:conditionalFormatting xmlns:xm="http://schemas.microsoft.com/office/excel/2006/main">
          <x14:cfRule type="expression" priority="114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115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116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9" tint="0.3999499976634979"/>
                </patternFill>
              </fill>
            </x14:dxf>
          </x14:cfRule>
          <xm:sqref>R70</xm:sqref>
        </x14:conditionalFormatting>
        <x14:conditionalFormatting xmlns:xm="http://schemas.microsoft.com/office/excel/2006/main">
          <x14:cfRule type="expression" priority="108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109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I50</xm:sqref>
        </x14:conditionalFormatting>
        <x14:conditionalFormatting xmlns:xm="http://schemas.microsoft.com/office/excel/2006/main">
          <x14:cfRule type="expression" priority="110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111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5999600291252136"/>
                </patternFill>
              </fill>
            </x14:dxf>
          </x14:cfRule>
          <x14:cfRule type="expression" priority="112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J50:Q50 S50:AR50</xm:sqref>
        </x14:conditionalFormatting>
        <x14:conditionalFormatting xmlns:xm="http://schemas.microsoft.com/office/excel/2006/main">
          <x14:cfRule type="expression" priority="106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C50:E50</xm:sqref>
        </x14:conditionalFormatting>
        <x14:conditionalFormatting xmlns:xm="http://schemas.microsoft.com/office/excel/2006/main">
          <x14:cfRule type="expression" priority="107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F50:H50</xm:sqref>
        </x14:conditionalFormatting>
        <x14:conditionalFormatting xmlns:xm="http://schemas.microsoft.com/office/excel/2006/main">
          <x14:cfRule type="expression" priority="100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101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I63</xm:sqref>
        </x14:conditionalFormatting>
        <x14:conditionalFormatting xmlns:xm="http://schemas.microsoft.com/office/excel/2006/main">
          <x14:cfRule type="expression" priority="102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103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5999600291252136"/>
                </patternFill>
              </fill>
            </x14:dxf>
          </x14:cfRule>
          <x14:cfRule type="expression" priority="104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J63:Q63 S63:AR63</xm:sqref>
        </x14:conditionalFormatting>
        <x14:conditionalFormatting xmlns:xm="http://schemas.microsoft.com/office/excel/2006/main">
          <x14:cfRule type="expression" priority="99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C63:H63</xm:sqref>
        </x14:conditionalFormatting>
        <x14:conditionalFormatting xmlns:xm="http://schemas.microsoft.com/office/excel/2006/main">
          <x14:cfRule type="expression" priority="96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97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98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9" tint="0.3999499976634979"/>
                </patternFill>
              </fill>
            </x14:dxf>
          </x14:cfRule>
          <xm:sqref>R63</xm:sqref>
        </x14:conditionalFormatting>
        <x14:conditionalFormatting xmlns:xm="http://schemas.microsoft.com/office/excel/2006/main">
          <x14:cfRule type="expression" priority="90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91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I53</xm:sqref>
        </x14:conditionalFormatting>
        <x14:conditionalFormatting xmlns:xm="http://schemas.microsoft.com/office/excel/2006/main">
          <x14:cfRule type="expression" priority="92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93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5999600291252136"/>
                </patternFill>
              </fill>
            </x14:dxf>
          </x14:cfRule>
          <x14:cfRule type="expression" priority="94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J53:Q53 S53:AR53</xm:sqref>
        </x14:conditionalFormatting>
        <x14:conditionalFormatting xmlns:xm="http://schemas.microsoft.com/office/excel/2006/main">
          <x14:cfRule type="expression" priority="89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C53:H53</xm:sqref>
        </x14:conditionalFormatting>
        <x14:conditionalFormatting xmlns:xm="http://schemas.microsoft.com/office/excel/2006/main">
          <x14:cfRule type="expression" priority="86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87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88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9" tint="0.3999499976634979"/>
                </patternFill>
              </fill>
            </x14:dxf>
          </x14:cfRule>
          <xm:sqref>R53</xm:sqref>
        </x14:conditionalFormatting>
        <x14:conditionalFormatting xmlns:xm="http://schemas.microsoft.com/office/excel/2006/main">
          <x14:cfRule type="expression" priority="80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81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I40</xm:sqref>
        </x14:conditionalFormatting>
        <x14:conditionalFormatting xmlns:xm="http://schemas.microsoft.com/office/excel/2006/main">
          <x14:cfRule type="expression" priority="82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83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5999600291252136"/>
                </patternFill>
              </fill>
            </x14:dxf>
          </x14:cfRule>
          <x14:cfRule type="expression" priority="84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J40:Q40 S40:AR40</xm:sqref>
        </x14:conditionalFormatting>
        <x14:conditionalFormatting xmlns:xm="http://schemas.microsoft.com/office/excel/2006/main">
          <x14:cfRule type="expression" priority="79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C40:H40</xm:sqref>
        </x14:conditionalFormatting>
        <x14:conditionalFormatting xmlns:xm="http://schemas.microsoft.com/office/excel/2006/main">
          <x14:cfRule type="expression" priority="76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77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78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9" tint="0.3999499976634979"/>
                </patternFill>
              </fill>
            </x14:dxf>
          </x14:cfRule>
          <xm:sqref>R40</xm:sqref>
        </x14:conditionalFormatting>
        <x14:conditionalFormatting xmlns:xm="http://schemas.microsoft.com/office/excel/2006/main">
          <x14:cfRule type="expression" priority="70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71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I58 I42</xm:sqref>
        </x14:conditionalFormatting>
        <x14:conditionalFormatting xmlns:xm="http://schemas.microsoft.com/office/excel/2006/main">
          <x14:cfRule type="expression" priority="72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73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5999600291252136"/>
                </patternFill>
              </fill>
            </x14:dxf>
          </x14:cfRule>
          <x14:cfRule type="expression" priority="74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J42:Q42 S42:AR42 S58 AR58</xm:sqref>
        </x14:conditionalFormatting>
        <x14:conditionalFormatting xmlns:xm="http://schemas.microsoft.com/office/excel/2006/main">
          <x14:cfRule type="expression" priority="69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C42:H42 C58</xm:sqref>
        </x14:conditionalFormatting>
        <x14:conditionalFormatting xmlns:xm="http://schemas.microsoft.com/office/excel/2006/main">
          <x14:cfRule type="expression" priority="66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67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68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9" tint="0.3999499976634979"/>
                </patternFill>
              </fill>
            </x14:dxf>
          </x14:cfRule>
          <xm:sqref>R42</xm:sqref>
        </x14:conditionalFormatting>
        <x14:conditionalFormatting xmlns:xm="http://schemas.microsoft.com/office/excel/2006/main">
          <x14:cfRule type="expression" priority="65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D58:E58</xm:sqref>
        </x14:conditionalFormatting>
        <x14:conditionalFormatting xmlns:xm="http://schemas.microsoft.com/office/excel/2006/main">
          <x14:cfRule type="expression" priority="60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61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I60</xm:sqref>
        </x14:conditionalFormatting>
        <x14:conditionalFormatting xmlns:xm="http://schemas.microsoft.com/office/excel/2006/main">
          <x14:cfRule type="expression" priority="62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63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5999600291252136"/>
                </patternFill>
              </fill>
            </x14:dxf>
          </x14:cfRule>
          <x14:cfRule type="expression" priority="64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J60:AS60 AR81</xm:sqref>
        </x14:conditionalFormatting>
        <x14:conditionalFormatting xmlns:xm="http://schemas.microsoft.com/office/excel/2006/main">
          <x14:cfRule type="expression" priority="59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C60:H60</xm:sqref>
        </x14:conditionalFormatting>
        <x14:conditionalFormatting xmlns:xm="http://schemas.microsoft.com/office/excel/2006/main">
          <x14:cfRule type="expression" priority="54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55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I81</xm:sqref>
        </x14:conditionalFormatting>
        <x14:conditionalFormatting xmlns:xm="http://schemas.microsoft.com/office/excel/2006/main">
          <x14:cfRule type="expression" priority="56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57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5999600291252136"/>
                </patternFill>
              </fill>
            </x14:dxf>
          </x14:cfRule>
          <x14:cfRule type="expression" priority="58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J81:AQ81 AS81</xm:sqref>
        </x14:conditionalFormatting>
        <x14:conditionalFormatting xmlns:xm="http://schemas.microsoft.com/office/excel/2006/main">
          <x14:cfRule type="expression" priority="53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C81:H81</xm:sqref>
        </x14:conditionalFormatting>
        <x14:conditionalFormatting xmlns:xm="http://schemas.microsoft.com/office/excel/2006/main">
          <x14:cfRule type="expression" priority="47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48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I41</xm:sqref>
        </x14:conditionalFormatting>
        <x14:conditionalFormatting xmlns:xm="http://schemas.microsoft.com/office/excel/2006/main">
          <x14:cfRule type="expression" priority="49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50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5999600291252136"/>
                </patternFill>
              </fill>
            </x14:dxf>
          </x14:cfRule>
          <x14:cfRule type="expression" priority="51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J41:Q41 S41:AR41</xm:sqref>
        </x14:conditionalFormatting>
        <x14:conditionalFormatting xmlns:xm="http://schemas.microsoft.com/office/excel/2006/main">
          <x14:cfRule type="expression" priority="46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C41:H41</xm:sqref>
        </x14:conditionalFormatting>
        <x14:conditionalFormatting xmlns:xm="http://schemas.microsoft.com/office/excel/2006/main">
          <x14:cfRule type="expression" priority="40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41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I65:I67</xm:sqref>
        </x14:conditionalFormatting>
        <x14:conditionalFormatting xmlns:xm="http://schemas.microsoft.com/office/excel/2006/main">
          <x14:cfRule type="expression" priority="42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43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5999600291252136"/>
                </patternFill>
              </fill>
            </x14:dxf>
          </x14:cfRule>
          <x14:cfRule type="expression" priority="44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J65:Q67 S65:AR67</xm:sqref>
        </x14:conditionalFormatting>
        <x14:conditionalFormatting xmlns:xm="http://schemas.microsoft.com/office/excel/2006/main">
          <x14:cfRule type="expression" priority="39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C66:H66</xm:sqref>
        </x14:conditionalFormatting>
        <x14:conditionalFormatting xmlns:xm="http://schemas.microsoft.com/office/excel/2006/main">
          <x14:cfRule type="expression" priority="38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C65:H65</xm:sqref>
        </x14:conditionalFormatting>
        <x14:conditionalFormatting xmlns:xm="http://schemas.microsoft.com/office/excel/2006/main">
          <x14:cfRule type="expression" priority="37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C67:H67</xm:sqref>
        </x14:conditionalFormatting>
        <x14:conditionalFormatting xmlns:xm="http://schemas.microsoft.com/office/excel/2006/main">
          <x14:cfRule type="expression" priority="31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32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I73:I79</xm:sqref>
        </x14:conditionalFormatting>
        <x14:conditionalFormatting xmlns:xm="http://schemas.microsoft.com/office/excel/2006/main">
          <x14:cfRule type="expression" priority="33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34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5999600291252136"/>
                </patternFill>
              </fill>
            </x14:dxf>
          </x14:cfRule>
          <x14:cfRule type="expression" priority="35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J73:Q79 S73:AR79</xm:sqref>
        </x14:conditionalFormatting>
        <x14:conditionalFormatting xmlns:xm="http://schemas.microsoft.com/office/excel/2006/main">
          <x14:cfRule type="expression" priority="30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C73:H79</xm:sqref>
        </x14:conditionalFormatting>
        <x14:conditionalFormatting xmlns:xm="http://schemas.microsoft.com/office/excel/2006/main">
          <x14:cfRule type="expression" priority="26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27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5999600291252136"/>
                </patternFill>
              </fill>
            </x14:dxf>
          </x14:cfRule>
          <x14:cfRule type="expression" priority="28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J59:Q59 T59:AQ59</xm:sqref>
        </x14:conditionalFormatting>
        <x14:conditionalFormatting xmlns:xm="http://schemas.microsoft.com/office/excel/2006/main">
          <x14:cfRule type="expression" priority="23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C59:H59</xm:sqref>
        </x14:conditionalFormatting>
        <x14:conditionalFormatting xmlns:xm="http://schemas.microsoft.com/office/excel/2006/main">
          <x14:cfRule type="expression" priority="22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C59:H59</xm:sqref>
        </x14:conditionalFormatting>
        <x14:conditionalFormatting xmlns:xm="http://schemas.microsoft.com/office/excel/2006/main">
          <x14:cfRule type="expression" priority="16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17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I71</xm:sqref>
        </x14:conditionalFormatting>
        <x14:conditionalFormatting xmlns:xm="http://schemas.microsoft.com/office/excel/2006/main">
          <x14:cfRule type="expression" priority="18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19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5999600291252136"/>
                </patternFill>
              </fill>
            </x14:dxf>
          </x14:cfRule>
          <x14:cfRule type="expression" priority="20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J71:Q71 S71:AR71</xm:sqref>
        </x14:conditionalFormatting>
        <x14:conditionalFormatting xmlns:xm="http://schemas.microsoft.com/office/excel/2006/main">
          <x14:cfRule type="expression" priority="15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C71:H71</xm:sqref>
        </x14:conditionalFormatting>
        <x14:conditionalFormatting xmlns:xm="http://schemas.microsoft.com/office/excel/2006/main">
          <x14:cfRule type="expression" priority="9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10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I68</xm:sqref>
        </x14:conditionalFormatting>
        <x14:conditionalFormatting xmlns:xm="http://schemas.microsoft.com/office/excel/2006/main">
          <x14:cfRule type="expression" priority="11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12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5999600291252136"/>
                </patternFill>
              </fill>
            </x14:dxf>
          </x14:cfRule>
          <x14:cfRule type="expression" priority="13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J68:Q68 S68:AR68</xm:sqref>
        </x14:conditionalFormatting>
        <x14:conditionalFormatting xmlns:xm="http://schemas.microsoft.com/office/excel/2006/main">
          <x14:cfRule type="expression" priority="8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C68:H68</xm:sqref>
        </x14:conditionalFormatting>
        <x14:conditionalFormatting xmlns:xm="http://schemas.microsoft.com/office/excel/2006/main">
          <x14:cfRule type="expression" priority="2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3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I35:I38 I45:I47 I55:I57 I61:I62 I69 I64</xm:sqref>
        </x14:conditionalFormatting>
        <x14:conditionalFormatting xmlns:xm="http://schemas.microsoft.com/office/excel/2006/main">
          <x14:cfRule type="expression" priority="4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5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5999600291252136"/>
                </patternFill>
              </fill>
            </x14:dxf>
          </x14:cfRule>
          <x14:cfRule type="expression" priority="6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J69:Q69 S69:AR69 AR45 AR47 AR64 AR55:AR57 AR59</xm:sqref>
        </x14:conditionalFormatting>
        <x14:conditionalFormatting xmlns:xm="http://schemas.microsoft.com/office/excel/2006/main">
          <x14:cfRule type="expression" priority="1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C69:H69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000396251678"/>
  </sheetPr>
  <dimension ref="A1:S15"/>
  <sheetViews>
    <sheetView tabSelected="1" view="pageBreakPreview" zoomScale="85" zoomScaleSheetLayoutView="85" workbookViewId="0" topLeftCell="C1">
      <selection activeCell="H2" sqref="H2"/>
    </sheetView>
  </sheetViews>
  <sheetFormatPr defaultColWidth="9.140625" defaultRowHeight="15"/>
  <cols>
    <col min="1" max="1" width="4.140625" style="185" customWidth="1"/>
    <col min="2" max="2" width="39.140625" style="185" customWidth="1"/>
    <col min="3" max="3" width="15.00390625" style="185" customWidth="1"/>
    <col min="4" max="4" width="21.421875" style="185" customWidth="1"/>
    <col min="5" max="12" width="9.8515625" style="185" customWidth="1"/>
    <col min="13" max="13" width="16.140625" style="185" customWidth="1"/>
    <col min="14" max="14" width="16.7109375" style="185" customWidth="1"/>
    <col min="15" max="16384" width="9.140625" style="185" customWidth="1"/>
  </cols>
  <sheetData>
    <row r="1" spans="1:14" ht="60.9" customHeight="1">
      <c r="A1" s="166"/>
      <c r="B1" s="184"/>
      <c r="C1" s="184"/>
      <c r="D1" s="184"/>
      <c r="E1" s="184"/>
      <c r="F1" s="422" t="s">
        <v>101</v>
      </c>
      <c r="G1" s="422"/>
      <c r="H1" s="422"/>
      <c r="I1" s="422"/>
      <c r="J1" s="422"/>
      <c r="K1" s="422"/>
      <c r="L1" s="422"/>
      <c r="M1" s="422"/>
      <c r="N1" s="422"/>
    </row>
    <row r="2" spans="1:14" ht="26.25" customHeight="1">
      <c r="A2" s="166"/>
      <c r="B2" s="184"/>
      <c r="C2" s="184"/>
      <c r="D2" s="184"/>
      <c r="E2" s="184"/>
      <c r="F2" s="167"/>
      <c r="G2" s="167"/>
      <c r="H2" s="167"/>
      <c r="I2" s="167"/>
      <c r="J2" s="167"/>
      <c r="K2" s="167"/>
      <c r="L2" s="422" t="s">
        <v>143</v>
      </c>
      <c r="M2" s="422"/>
      <c r="N2" s="422"/>
    </row>
    <row r="3" spans="1:14" ht="44.55" customHeight="1">
      <c r="A3" s="166"/>
      <c r="B3" s="184"/>
      <c r="C3" s="184"/>
      <c r="D3" s="184"/>
      <c r="E3" s="184"/>
      <c r="F3" s="167"/>
      <c r="G3" s="167"/>
      <c r="H3" s="167"/>
      <c r="I3" s="167"/>
      <c r="J3" s="167"/>
      <c r="K3" s="167"/>
      <c r="L3" s="167"/>
      <c r="M3" s="167"/>
      <c r="N3" s="167"/>
    </row>
    <row r="4" spans="1:14" ht="40.6" customHeight="1">
      <c r="A4" s="423" t="s">
        <v>134</v>
      </c>
      <c r="B4" s="423"/>
      <c r="C4" s="423"/>
      <c r="D4" s="423"/>
      <c r="E4" s="423"/>
      <c r="F4" s="423"/>
      <c r="G4" s="423"/>
      <c r="H4" s="423"/>
      <c r="I4" s="423"/>
      <c r="J4" s="423"/>
      <c r="K4" s="423"/>
      <c r="L4" s="423"/>
      <c r="M4" s="423"/>
      <c r="N4" s="423"/>
    </row>
    <row r="5" spans="1:14" ht="35.25" customHeight="1">
      <c r="A5" s="424" t="s">
        <v>0</v>
      </c>
      <c r="B5" s="424" t="s">
        <v>62</v>
      </c>
      <c r="C5" s="425" t="s">
        <v>63</v>
      </c>
      <c r="D5" s="425" t="s">
        <v>8</v>
      </c>
      <c r="E5" s="424" t="s">
        <v>64</v>
      </c>
      <c r="F5" s="424"/>
      <c r="G5" s="424"/>
      <c r="H5" s="424"/>
      <c r="I5" s="424"/>
      <c r="J5" s="424" t="s">
        <v>9</v>
      </c>
      <c r="K5" s="424"/>
      <c r="L5" s="424"/>
      <c r="M5" s="424"/>
      <c r="N5" s="424"/>
    </row>
    <row r="6" spans="1:19" ht="47.15" customHeight="1">
      <c r="A6" s="424"/>
      <c r="B6" s="424"/>
      <c r="C6" s="425"/>
      <c r="D6" s="425"/>
      <c r="E6" s="168" t="s">
        <v>65</v>
      </c>
      <c r="F6" s="168" t="s">
        <v>66</v>
      </c>
      <c r="G6" s="168" t="s">
        <v>67</v>
      </c>
      <c r="H6" s="168" t="s">
        <v>68</v>
      </c>
      <c r="I6" s="168" t="s">
        <v>22</v>
      </c>
      <c r="J6" s="168" t="s">
        <v>65</v>
      </c>
      <c r="K6" s="168" t="s">
        <v>66</v>
      </c>
      <c r="L6" s="168" t="s">
        <v>67</v>
      </c>
      <c r="M6" s="168" t="s">
        <v>68</v>
      </c>
      <c r="N6" s="168" t="s">
        <v>22</v>
      </c>
      <c r="S6" s="358"/>
    </row>
    <row r="7" spans="1:19" ht="15">
      <c r="A7" s="424"/>
      <c r="B7" s="424"/>
      <c r="C7" s="169" t="s">
        <v>60</v>
      </c>
      <c r="D7" s="170" t="s">
        <v>30</v>
      </c>
      <c r="E7" s="170" t="s">
        <v>59</v>
      </c>
      <c r="F7" s="170" t="s">
        <v>59</v>
      </c>
      <c r="G7" s="170" t="s">
        <v>59</v>
      </c>
      <c r="H7" s="170" t="s">
        <v>59</v>
      </c>
      <c r="I7" s="170" t="s">
        <v>59</v>
      </c>
      <c r="J7" s="170" t="s">
        <v>31</v>
      </c>
      <c r="K7" s="170" t="s">
        <v>31</v>
      </c>
      <c r="L7" s="170" t="s">
        <v>31</v>
      </c>
      <c r="M7" s="170" t="s">
        <v>31</v>
      </c>
      <c r="N7" s="170" t="s">
        <v>31</v>
      </c>
      <c r="S7" s="358"/>
    </row>
    <row r="8" spans="1:14" ht="24.9" customHeight="1">
      <c r="A8" s="170">
        <v>1</v>
      </c>
      <c r="B8" s="170">
        <v>2</v>
      </c>
      <c r="C8" s="170">
        <v>3</v>
      </c>
      <c r="D8" s="170">
        <v>4</v>
      </c>
      <c r="E8" s="170">
        <v>5</v>
      </c>
      <c r="F8" s="170">
        <v>6</v>
      </c>
      <c r="G8" s="170">
        <v>7</v>
      </c>
      <c r="H8" s="170">
        <v>8</v>
      </c>
      <c r="I8" s="170">
        <v>9</v>
      </c>
      <c r="J8" s="170">
        <v>10</v>
      </c>
      <c r="K8" s="170">
        <v>11</v>
      </c>
      <c r="L8" s="170">
        <v>12</v>
      </c>
      <c r="M8" s="170">
        <v>13</v>
      </c>
      <c r="N8" s="170">
        <v>14</v>
      </c>
    </row>
    <row r="9" spans="1:14" s="186" customFormat="1" ht="33.4" customHeight="1">
      <c r="A9" s="171"/>
      <c r="B9" s="171">
        <v>2020</v>
      </c>
      <c r="C9" s="172">
        <v>127547.3</v>
      </c>
      <c r="D9" s="173">
        <v>4137</v>
      </c>
      <c r="E9" s="171">
        <v>0</v>
      </c>
      <c r="F9" s="171">
        <v>12</v>
      </c>
      <c r="G9" s="171">
        <v>0</v>
      </c>
      <c r="H9" s="171">
        <v>9</v>
      </c>
      <c r="I9" s="171">
        <v>21</v>
      </c>
      <c r="J9" s="174">
        <v>0</v>
      </c>
      <c r="K9" s="174">
        <v>0</v>
      </c>
      <c r="L9" s="174">
        <v>0</v>
      </c>
      <c r="M9" s="172">
        <v>119651444.19</v>
      </c>
      <c r="N9" s="172">
        <f>M9</f>
        <v>119651444.19</v>
      </c>
    </row>
    <row r="10" spans="1:14" s="187" customFormat="1" ht="33.4" customHeight="1" thickBot="1">
      <c r="A10" s="193"/>
      <c r="B10" s="194" t="s">
        <v>130</v>
      </c>
      <c r="C10" s="195">
        <f>C9</f>
        <v>127547.3</v>
      </c>
      <c r="D10" s="196">
        <f>D9</f>
        <v>4137</v>
      </c>
      <c r="E10" s="193">
        <v>0</v>
      </c>
      <c r="F10" s="193">
        <v>12</v>
      </c>
      <c r="G10" s="193">
        <f>G9</f>
        <v>0</v>
      </c>
      <c r="H10" s="193">
        <f>H9</f>
        <v>9</v>
      </c>
      <c r="I10" s="193">
        <f>I9</f>
        <v>21</v>
      </c>
      <c r="J10" s="197">
        <v>0</v>
      </c>
      <c r="K10" s="197">
        <v>0</v>
      </c>
      <c r="L10" s="197">
        <v>0</v>
      </c>
      <c r="M10" s="195">
        <f>M9</f>
        <v>119651444.19</v>
      </c>
      <c r="N10" s="195">
        <f>M9</f>
        <v>119651444.19</v>
      </c>
    </row>
    <row r="11" spans="1:14" s="188" customFormat="1" ht="30.8" customHeight="1">
      <c r="A11" s="190"/>
      <c r="B11" s="191">
        <v>2021</v>
      </c>
      <c r="C11" s="315">
        <v>167206.42</v>
      </c>
      <c r="D11" s="316">
        <v>6650</v>
      </c>
      <c r="E11" s="192">
        <f aca="true" t="shared" si="0" ref="E11:L11">E12</f>
        <v>0</v>
      </c>
      <c r="F11" s="192">
        <f t="shared" si="0"/>
        <v>0</v>
      </c>
      <c r="G11" s="192">
        <f t="shared" si="0"/>
        <v>0</v>
      </c>
      <c r="H11" s="316">
        <v>47</v>
      </c>
      <c r="I11" s="316">
        <f>H11</f>
        <v>47</v>
      </c>
      <c r="J11" s="192">
        <f t="shared" si="0"/>
        <v>0</v>
      </c>
      <c r="K11" s="192">
        <f t="shared" si="0"/>
        <v>0</v>
      </c>
      <c r="L11" s="192">
        <f t="shared" si="0"/>
        <v>0</v>
      </c>
      <c r="M11" s="315">
        <v>204853319.4</v>
      </c>
      <c r="N11" s="192">
        <f>M11</f>
        <v>204853319.4</v>
      </c>
    </row>
    <row r="12" spans="1:14" s="189" customFormat="1" ht="39.3" customHeight="1" thickBot="1">
      <c r="A12" s="205">
        <v>1</v>
      </c>
      <c r="B12" s="205" t="s">
        <v>130</v>
      </c>
      <c r="C12" s="206">
        <f>C11</f>
        <v>167206.42</v>
      </c>
      <c r="D12" s="207">
        <f>D11</f>
        <v>6650</v>
      </c>
      <c r="E12" s="206">
        <v>0</v>
      </c>
      <c r="F12" s="206">
        <v>0</v>
      </c>
      <c r="G12" s="206">
        <v>0</v>
      </c>
      <c r="H12" s="207">
        <f>H11</f>
        <v>47</v>
      </c>
      <c r="I12" s="207">
        <f>H11</f>
        <v>47</v>
      </c>
      <c r="J12" s="206">
        <v>0</v>
      </c>
      <c r="K12" s="206">
        <v>0</v>
      </c>
      <c r="L12" s="206">
        <v>0</v>
      </c>
      <c r="M12" s="206">
        <f>M11</f>
        <v>204853319.4</v>
      </c>
      <c r="N12" s="206">
        <f>M11</f>
        <v>204853319.4</v>
      </c>
    </row>
    <row r="13" spans="1:14" s="187" customFormat="1" ht="30.8" customHeight="1">
      <c r="A13" s="198"/>
      <c r="B13" s="199">
        <v>2022</v>
      </c>
      <c r="C13" s="200">
        <v>0</v>
      </c>
      <c r="D13" s="201">
        <v>0</v>
      </c>
      <c r="E13" s="202">
        <f aca="true" t="shared" si="1" ref="E13:G13">E14</f>
        <v>0</v>
      </c>
      <c r="F13" s="202">
        <f t="shared" si="1"/>
        <v>0</v>
      </c>
      <c r="G13" s="202">
        <f t="shared" si="1"/>
        <v>0</v>
      </c>
      <c r="H13" s="201">
        <v>0</v>
      </c>
      <c r="I13" s="201">
        <v>0</v>
      </c>
      <c r="J13" s="203">
        <f aca="true" t="shared" si="2" ref="J13:L13">J14</f>
        <v>0</v>
      </c>
      <c r="K13" s="203">
        <f t="shared" si="2"/>
        <v>0</v>
      </c>
      <c r="L13" s="203">
        <f t="shared" si="2"/>
        <v>0</v>
      </c>
      <c r="M13" s="204">
        <v>0</v>
      </c>
      <c r="N13" s="204">
        <f>M13</f>
        <v>0</v>
      </c>
    </row>
    <row r="14" spans="1:14" s="187" customFormat="1" ht="41.9" customHeight="1">
      <c r="A14" s="175">
        <v>1</v>
      </c>
      <c r="B14" s="176" t="s">
        <v>130</v>
      </c>
      <c r="C14" s="177">
        <f>C13</f>
        <v>0</v>
      </c>
      <c r="D14" s="178">
        <f>D13</f>
        <v>0</v>
      </c>
      <c r="E14" s="179">
        <v>0</v>
      </c>
      <c r="F14" s="179">
        <v>0</v>
      </c>
      <c r="G14" s="179">
        <v>0</v>
      </c>
      <c r="H14" s="180">
        <f>H13</f>
        <v>0</v>
      </c>
      <c r="I14" s="180">
        <f>I13</f>
        <v>0</v>
      </c>
      <c r="J14" s="181">
        <v>0</v>
      </c>
      <c r="K14" s="181">
        <v>0</v>
      </c>
      <c r="L14" s="181">
        <v>0</v>
      </c>
      <c r="M14" s="182">
        <f>M13</f>
        <v>0</v>
      </c>
      <c r="N14" s="182">
        <f>N13</f>
        <v>0</v>
      </c>
    </row>
    <row r="15" spans="1:14" ht="15">
      <c r="A15" s="183" t="s">
        <v>97</v>
      </c>
      <c r="B15" s="183"/>
      <c r="C15" s="183"/>
      <c r="D15" s="183"/>
      <c r="E15" s="183"/>
      <c r="F15" s="183"/>
      <c r="G15" s="183"/>
      <c r="H15" s="183"/>
      <c r="I15" s="183"/>
      <c r="J15" s="183"/>
      <c r="K15" s="184"/>
      <c r="L15" s="184"/>
      <c r="M15" s="184"/>
      <c r="N15" s="184"/>
    </row>
  </sheetData>
  <autoFilter ref="A8:O8"/>
  <mergeCells count="9">
    <mergeCell ref="F1:N1"/>
    <mergeCell ref="A4:N4"/>
    <mergeCell ref="A5:A7"/>
    <mergeCell ref="B5:B7"/>
    <mergeCell ref="C5:C6"/>
    <mergeCell ref="D5:D6"/>
    <mergeCell ref="E5:I5"/>
    <mergeCell ref="J5:N5"/>
    <mergeCell ref="L2:N2"/>
  </mergeCells>
  <printOptions horizontalCentered="1"/>
  <pageMargins left="0.31496062992125984" right="0.31496062992125984" top="0.7480314960629921" bottom="0.7480314960629921" header="0.31496062992125984" footer="0.31496062992125984"/>
  <pageSetup fitToHeight="0" fitToWidth="0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Пчельников Иван Александрович</dc:creator>
  <cp:keywords/>
  <dc:description/>
  <cp:lastModifiedBy>User</cp:lastModifiedBy>
  <cp:lastPrinted>2020-06-03T09:41:29Z</cp:lastPrinted>
  <dcterms:created xsi:type="dcterms:W3CDTF">2014-10-15T08:46:29Z</dcterms:created>
  <dcterms:modified xsi:type="dcterms:W3CDTF">2020-06-04T07:56:31Z</dcterms:modified>
  <cp:category/>
  <cp:version/>
  <cp:contentType/>
  <cp:contentStatus/>
</cp:coreProperties>
</file>