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11595" activeTab="0"/>
  </bookViews>
  <sheets>
    <sheet name="перечень МКД" sheetId="1" r:id="rId1"/>
    <sheet name="виды ремонта" sheetId="4" r:id="rId2"/>
    <sheet name="показатели" sheetId="3" r:id="rId3"/>
  </sheets>
  <externalReferences>
    <externalReference r:id="rId6"/>
  </externalReferences>
  <definedNames>
    <definedName name="_xlnm.Print_Area" localSheetId="1">'виды ремонта'!$A$1:$AR$105</definedName>
    <definedName name="_xlnm.Print_Area" localSheetId="0">'перечень МКД'!$A$1:$Y$118</definedName>
    <definedName name="Перечень">#REF!</definedName>
    <definedName name="Перечень2">#REF!</definedName>
    <definedName name="Перечень3">#REF!</definedName>
  </definedNames>
  <calcPr calcId="152511"/>
</workbook>
</file>

<file path=xl/sharedStrings.xml><?xml version="1.0" encoding="utf-8"?>
<sst xmlns="http://schemas.openxmlformats.org/spreadsheetml/2006/main" count="1123" uniqueCount="127">
  <si>
    <t>Х</t>
  </si>
  <si>
    <t>руб./кв.м</t>
  </si>
  <si>
    <t>руб.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</si>
  <si>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</si>
  <si>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</si>
  <si>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</si>
  <si>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</si>
  <si>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</si>
  <si>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 том числе:</t>
  </si>
  <si>
    <t>всего:</t>
  </si>
  <si>
    <t>в том числе жилых помещений, находящихся в собственности граждан</t>
  </si>
  <si>
    <t>завершение последнего капитального ремонта</t>
  </si>
  <si>
    <t>ввода в эксплуатацию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</si>
  <si>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</si>
  <si>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</si>
  <si>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</si>
  <si>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</si>
  <si>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</si>
  <si>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</si>
  <si>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</si>
  <si>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Количество подъездов</t>
  </si>
  <si>
    <t>Количество этажей</t>
  </si>
  <si>
    <t>Материал стен</t>
  </si>
  <si>
    <t>Год</t>
  </si>
  <si>
    <t>№ п/п</t>
  </si>
  <si>
    <t>кв.м.</t>
  </si>
  <si>
    <t>ед.</t>
  </si>
  <si>
    <t>Стоимость капитального ремонта ВСЕГО</t>
  </si>
  <si>
    <t>№ п\п</t>
  </si>
  <si>
    <t>IV квартал</t>
  </si>
  <si>
    <t>III квартал</t>
  </si>
  <si>
    <t>II квартал</t>
  </si>
  <si>
    <t>I квартал</t>
  </si>
  <si>
    <t>Количество МКД</t>
  </si>
  <si>
    <t>тип муниципального образования</t>
  </si>
  <si>
    <t>наименование улицы</t>
  </si>
  <si>
    <t>дом</t>
  </si>
  <si>
    <t>корпус</t>
  </si>
  <si>
    <t>литера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</si>
  <si>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</si>
  <si>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</si>
  <si>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</si>
  <si>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</si>
  <si>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</si>
  <si>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Ремонт внутридомовых инженерных систем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</si>
  <si>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</si>
  <si>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</si>
  <si>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</si>
  <si>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</si>
  <si>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</si>
  <si>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</si>
  <si>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</si>
  <si>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</si>
  <si>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</si>
  <si>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</si>
  <si>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</si>
  <si>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приборов учета и узлов управления</t>
  </si>
  <si>
    <t>система электро-
снабжения</t>
  </si>
  <si>
    <t>улица (тип)</t>
  </si>
  <si>
    <t>наименование муниципального образования</t>
  </si>
  <si>
    <t>Адрес МКД *</t>
  </si>
  <si>
    <t>* - многоквартирный дом</t>
  </si>
  <si>
    <t>Ремонт отмостки</t>
  </si>
  <si>
    <t>Переустройство невентилируемой крыши на вентилируемую крышу</t>
  </si>
  <si>
    <t xml:space="preserve"> Устройство выходов на кровлю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</si>
  <si>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</si>
  <si>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</si>
  <si>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Общая площадь МКД *, всего</t>
  </si>
  <si>
    <t>Наименование муниципального образования</t>
  </si>
  <si>
    <t>за счет средств Фонда содействия реформированию жилищно-коммунального хозяйства</t>
  </si>
  <si>
    <t>город</t>
  </si>
  <si>
    <t>Обнинск</t>
  </si>
  <si>
    <t>улица</t>
  </si>
  <si>
    <t>Итого по МО "Город Обнинск"</t>
  </si>
  <si>
    <t xml:space="preserve">улица </t>
  </si>
  <si>
    <t>кирпич</t>
  </si>
  <si>
    <t>проспект</t>
  </si>
  <si>
    <t>Гурьянова</t>
  </si>
  <si>
    <t>4 кв. 2019</t>
  </si>
  <si>
    <t>Мира</t>
  </si>
  <si>
    <t>Ленина</t>
  </si>
  <si>
    <t>Гагарина</t>
  </si>
  <si>
    <t>панели</t>
  </si>
  <si>
    <t>Энгельса</t>
  </si>
  <si>
    <t>Курчатова</t>
  </si>
  <si>
    <t>Жолио-Кюри</t>
  </si>
  <si>
    <t>Белкинская</t>
  </si>
  <si>
    <t>Жукова</t>
  </si>
  <si>
    <t>Победы</t>
  </si>
  <si>
    <t>Маркса</t>
  </si>
  <si>
    <t>Лейпунского</t>
  </si>
  <si>
    <t>Калужская</t>
  </si>
  <si>
    <t>196</t>
  </si>
  <si>
    <t>Красных Зорь</t>
  </si>
  <si>
    <t>А</t>
  </si>
  <si>
    <t>Б</t>
  </si>
  <si>
    <t>Звездная</t>
  </si>
  <si>
    <t>27/2</t>
  </si>
  <si>
    <t>Перечень многоквартирных домов, которые подлежат капитальному ремонту  2017-2019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</si>
  <si>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 2017-2019</t>
  </si>
  <si>
    <t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  2017-2019</t>
  </si>
  <si>
    <t xml:space="preserve"> МО "Город Обнинск"</t>
  </si>
  <si>
    <t>2019 год</t>
  </si>
  <si>
    <t>2018 год</t>
  </si>
  <si>
    <t>Аксенова</t>
  </si>
  <si>
    <t>Заводская</t>
  </si>
  <si>
    <t>Королева</t>
  </si>
  <si>
    <t>Железнодорожная</t>
  </si>
  <si>
    <t>1</t>
  </si>
  <si>
    <t>Пушкина</t>
  </si>
  <si>
    <t>1/3</t>
  </si>
  <si>
    <t>проезд</t>
  </si>
  <si>
    <t>28/2</t>
  </si>
  <si>
    <t>19</t>
  </si>
  <si>
    <t>27</t>
  </si>
  <si>
    <t>40</t>
  </si>
  <si>
    <t>31</t>
  </si>
  <si>
    <t>куб.м</t>
  </si>
  <si>
    <t xml:space="preserve">2019 год </t>
  </si>
  <si>
    <t xml:space="preserve"> панел</t>
  </si>
  <si>
    <t>панель</t>
  </si>
  <si>
    <t>Пионерский</t>
  </si>
  <si>
    <t>шлакоблоки</t>
  </si>
  <si>
    <t>12.2018</t>
  </si>
  <si>
    <r>
      <t xml:space="preserve">Приложение  № 1     
к постановлению  Администрации города Обнинска 
 </t>
    </r>
    <r>
      <rPr>
        <u val="single"/>
        <sz val="12"/>
        <rFont val="Times New Roman"/>
        <family val="1"/>
      </rPr>
      <t xml:space="preserve">13.02.2018  </t>
    </r>
    <r>
      <rPr>
        <sz val="12"/>
        <rFont val="Times New Roman"/>
        <family val="1"/>
      </rPr>
      <t xml:space="preserve">№  </t>
    </r>
    <r>
      <rPr>
        <u val="single"/>
        <sz val="12"/>
        <rFont val="Times New Roman"/>
        <family val="1"/>
      </rPr>
      <t xml:space="preserve"> 209-п </t>
    </r>
    <r>
      <rPr>
        <b/>
        <sz val="12"/>
        <rFont val="Times New Roman"/>
        <family val="1"/>
      </rPr>
      <t xml:space="preserve">
</t>
    </r>
  </si>
  <si>
    <r>
      <t xml:space="preserve">Приложение  № 2     
к постановлению  Администрации города Обнинска 
</t>
    </r>
    <r>
      <rPr>
        <u val="single"/>
        <sz val="12"/>
        <rFont val="Times New Roman"/>
        <family val="1"/>
      </rPr>
      <t>13.02.2018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№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209-п</t>
    </r>
    <r>
      <rPr>
        <sz val="12"/>
        <rFont val="Times New Roman"/>
        <family val="1"/>
      </rPr>
      <t xml:space="preserve">
</t>
    </r>
  </si>
  <si>
    <r>
      <t xml:space="preserve">Приложение  № 3     
к постановлению  Администрации города Обнинска 
</t>
    </r>
    <r>
      <rPr>
        <u val="single"/>
        <sz val="10"/>
        <rFont val="Times New Roman"/>
        <family val="1"/>
      </rPr>
      <t xml:space="preserve">13.02.2018 </t>
    </r>
    <r>
      <rPr>
        <sz val="10"/>
        <rFont val="Times New Roman"/>
        <family val="1"/>
      </rPr>
      <t xml:space="preserve">№  </t>
    </r>
    <r>
      <rPr>
        <u val="single"/>
        <sz val="10"/>
        <rFont val="Times New Roman"/>
        <family val="1"/>
      </rPr>
      <t>209-п</t>
    </r>
    <r>
      <rPr>
        <b/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</si>
</sst>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</cellStyleXfs>
  <cellXfs count="22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4" fontId="6" fillId="0" borderId="0" xfId="0" applyNumberFormat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8" fillId="0" borderId="1" xfId="27" applyNumberFormat="1" applyFont="1" applyFill="1" applyBorder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8" fillId="0" borderId="1" xfId="20" applyFont="1" applyBorder="1" applyAlignment="1">
      <alignment horizontal="center" vertical="center" wrapText="1"/>
      <protection/>
    </xf>
    <xf numFmtId="3" fontId="8" fillId="0" borderId="1" xfId="20" applyNumberFormat="1" applyFont="1" applyBorder="1" applyAlignment="1">
      <alignment horizontal="center" vertical="center"/>
      <protection/>
    </xf>
    <xf numFmtId="3" fontId="8" fillId="0" borderId="1" xfId="20" applyNumberFormat="1" applyFont="1" applyFill="1" applyBorder="1" applyAlignment="1">
      <alignment horizontal="center" vertical="center"/>
      <protection/>
    </xf>
    <xf numFmtId="4" fontId="8" fillId="0" borderId="1" xfId="20" applyNumberFormat="1" applyFont="1" applyBorder="1" applyAlignment="1">
      <alignment horizontal="center" vertical="center"/>
      <protection/>
    </xf>
    <xf numFmtId="4" fontId="8" fillId="0" borderId="1" xfId="20" applyNumberFormat="1" applyFont="1" applyFill="1" applyBorder="1" applyAlignment="1">
      <alignment horizontal="center" vertical="center"/>
      <protection/>
    </xf>
    <xf numFmtId="0" fontId="12" fillId="0" borderId="1" xfId="27" applyFont="1" applyFill="1" applyBorder="1" applyAlignment="1">
      <alignment horizontal="left" vertical="center" wrapText="1"/>
      <protection/>
    </xf>
    <xf numFmtId="4" fontId="12" fillId="0" borderId="1" xfId="27" applyNumberFormat="1" applyFont="1" applyFill="1" applyBorder="1" applyAlignment="1">
      <alignment horizontal="right" vertical="center"/>
      <protection/>
    </xf>
    <xf numFmtId="3" fontId="12" fillId="0" borderId="1" xfId="27" applyNumberFormat="1" applyFont="1" applyFill="1" applyBorder="1" applyAlignment="1">
      <alignment horizontal="center" vertical="center"/>
      <protection/>
    </xf>
    <xf numFmtId="3" fontId="12" fillId="0" borderId="1" xfId="20" applyNumberFormat="1" applyFont="1" applyFill="1" applyBorder="1" applyAlignment="1">
      <alignment horizontal="center" vertical="center"/>
      <protection/>
    </xf>
    <xf numFmtId="4" fontId="12" fillId="0" borderId="1" xfId="20" applyNumberFormat="1" applyFont="1" applyBorder="1" applyAlignment="1">
      <alignment horizontal="center" vertical="center"/>
      <protection/>
    </xf>
    <xf numFmtId="4" fontId="12" fillId="0" borderId="1" xfId="20" applyNumberFormat="1" applyFont="1" applyFill="1" applyBorder="1" applyAlignment="1">
      <alignment horizontal="center" vertical="center"/>
      <protection/>
    </xf>
    <xf numFmtId="0" fontId="12" fillId="0" borderId="1" xfId="20" applyFont="1" applyBorder="1" applyAlignment="1">
      <alignment horizontal="center" vertical="center"/>
      <protection/>
    </xf>
    <xf numFmtId="2" fontId="8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2" fillId="0" borderId="1" xfId="0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12" fillId="0" borderId="0" xfId="0" applyFont="1"/>
    <xf numFmtId="0" fontId="12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2" fillId="0" borderId="1" xfId="20" applyFont="1" applyFill="1" applyBorder="1" applyAlignment="1">
      <alignment horizontal="center" vertical="center"/>
      <protection/>
    </xf>
    <xf numFmtId="0" fontId="12" fillId="0" borderId="1" xfId="20" applyFont="1" applyFill="1" applyBorder="1" applyAlignment="1">
      <alignment horizontal="left" vertical="center" wrapText="1"/>
      <protection/>
    </xf>
    <xf numFmtId="0" fontId="12" fillId="0" borderId="1" xfId="20" applyFont="1" applyFill="1" applyBorder="1" applyAlignment="1">
      <alignment horizontal="center" vertical="center" wrapText="1"/>
      <protection/>
    </xf>
    <xf numFmtId="3" fontId="12" fillId="0" borderId="1" xfId="20" applyNumberFormat="1" applyFont="1" applyFill="1" applyBorder="1" applyAlignment="1">
      <alignment horizontal="center" vertical="center" wrapText="1"/>
      <protection/>
    </xf>
    <xf numFmtId="49" fontId="12" fillId="0" borderId="1" xfId="20" applyNumberFormat="1" applyFont="1" applyFill="1" applyBorder="1" applyAlignment="1">
      <alignment horizontal="center" vertical="center" wrapText="1"/>
      <protection/>
    </xf>
    <xf numFmtId="3" fontId="8" fillId="0" borderId="1" xfId="27" applyNumberFormat="1" applyFont="1" applyFill="1" applyBorder="1" applyAlignment="1">
      <alignment horizontal="right" vertical="center"/>
      <protection/>
    </xf>
    <xf numFmtId="0" fontId="12" fillId="0" borderId="0" xfId="0" applyFont="1" applyFill="1"/>
    <xf numFmtId="0" fontId="12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20" applyFont="1" applyFill="1" applyBorder="1" applyAlignment="1">
      <alignment horizontal="left" vertical="center" wrapText="1"/>
      <protection/>
    </xf>
    <xf numFmtId="0" fontId="12" fillId="2" borderId="1" xfId="28" applyFont="1" applyFill="1" applyBorder="1" applyAlignment="1">
      <alignment horizontal="left" vertical="center" wrapText="1"/>
      <protection/>
    </xf>
    <xf numFmtId="0" fontId="12" fillId="2" borderId="1" xfId="20" applyFont="1" applyFill="1" applyBorder="1" applyAlignment="1">
      <alignment horizontal="center" vertical="center" wrapText="1"/>
      <protection/>
    </xf>
    <xf numFmtId="4" fontId="12" fillId="2" borderId="1" xfId="27" applyNumberFormat="1" applyFont="1" applyFill="1" applyBorder="1" applyAlignment="1">
      <alignment horizontal="right" vertical="center"/>
      <protection/>
    </xf>
    <xf numFmtId="0" fontId="12" fillId="2" borderId="0" xfId="0" applyFont="1" applyFill="1"/>
    <xf numFmtId="0" fontId="12" fillId="0" borderId="1" xfId="28" applyFont="1" applyFill="1" applyBorder="1" applyAlignment="1">
      <alignment horizontal="left" vertical="center" wrapText="1"/>
      <protection/>
    </xf>
    <xf numFmtId="4" fontId="12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12" fillId="0" borderId="1" xfId="0" applyFont="1" applyFill="1" applyBorder="1" applyAlignment="1">
      <alignment horizontal="center" vertical="center"/>
    </xf>
    <xf numFmtId="1" fontId="12" fillId="0" borderId="1" xfId="27" applyNumberFormat="1" applyFont="1" applyFill="1" applyBorder="1" applyAlignment="1">
      <alignment horizontal="center" vertical="center"/>
      <protection/>
    </xf>
    <xf numFmtId="3" fontId="12" fillId="0" borderId="1" xfId="27" applyNumberFormat="1" applyFont="1" applyFill="1" applyBorder="1" applyAlignment="1">
      <alignment horizontal="right" vertical="center"/>
      <protection/>
    </xf>
    <xf numFmtId="14" fontId="12" fillId="0" borderId="1" xfId="27" applyNumberFormat="1" applyFont="1" applyFill="1" applyBorder="1" applyAlignment="1" quotePrefix="1">
      <alignment horizontal="center" vertical="center"/>
      <protection/>
    </xf>
    <xf numFmtId="0" fontId="1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20" applyFont="1" applyFill="1" applyBorder="1" applyAlignment="1">
      <alignment horizontal="center" vertical="center"/>
      <protection/>
    </xf>
    <xf numFmtId="1" fontId="8" fillId="0" borderId="1" xfId="27" applyNumberFormat="1" applyFont="1" applyFill="1" applyBorder="1" applyAlignment="1">
      <alignment horizontal="center" vertical="center"/>
      <protection/>
    </xf>
    <xf numFmtId="14" fontId="8" fillId="0" borderId="1" xfId="27" applyNumberFormat="1" applyFont="1" applyFill="1" applyBorder="1" applyAlignment="1" quotePrefix="1">
      <alignment horizontal="center" vertical="center"/>
      <protection/>
    </xf>
    <xf numFmtId="0" fontId="12" fillId="0" borderId="1" xfId="20" applyNumberFormat="1" applyFont="1" applyFill="1" applyBorder="1" applyAlignment="1">
      <alignment horizontal="center" wrapText="1"/>
      <protection/>
    </xf>
    <xf numFmtId="1" fontId="12" fillId="0" borderId="1" xfId="27" applyNumberFormat="1" applyFont="1" applyFill="1" applyBorder="1" applyAlignment="1">
      <alignment horizontal="center"/>
      <protection/>
    </xf>
    <xf numFmtId="3" fontId="12" fillId="0" borderId="1" xfId="27" applyNumberFormat="1" applyFont="1" applyFill="1" applyBorder="1" applyAlignment="1">
      <alignment horizontal="right"/>
      <protection/>
    </xf>
    <xf numFmtId="4" fontId="12" fillId="0" borderId="1" xfId="27" applyNumberFormat="1" applyFont="1" applyFill="1" applyBorder="1" applyAlignment="1">
      <alignment horizontal="right"/>
      <protection/>
    </xf>
    <xf numFmtId="0" fontId="12" fillId="2" borderId="1" xfId="20" applyNumberFormat="1" applyFont="1" applyFill="1" applyBorder="1" applyAlignment="1">
      <alignment horizontal="center" wrapText="1"/>
      <protection/>
    </xf>
    <xf numFmtId="1" fontId="12" fillId="2" borderId="1" xfId="27" applyNumberFormat="1" applyFont="1" applyFill="1" applyBorder="1" applyAlignment="1">
      <alignment horizontal="center" vertical="center"/>
      <protection/>
    </xf>
    <xf numFmtId="3" fontId="12" fillId="2" borderId="1" xfId="27" applyNumberFormat="1" applyFont="1" applyFill="1" applyBorder="1" applyAlignment="1">
      <alignment horizontal="right" vertical="center"/>
      <protection/>
    </xf>
    <xf numFmtId="4" fontId="12" fillId="2" borderId="1" xfId="27" applyNumberFormat="1" applyFont="1" applyFill="1" applyBorder="1" applyAlignment="1">
      <alignment horizontal="right"/>
      <protection/>
    </xf>
    <xf numFmtId="14" fontId="12" fillId="2" borderId="1" xfId="27" applyNumberFormat="1" applyFont="1" applyFill="1" applyBorder="1" applyAlignment="1" quotePrefix="1">
      <alignment horizontal="center" vertical="center"/>
      <protection/>
    </xf>
    <xf numFmtId="3" fontId="12" fillId="0" borderId="1" xfId="27" applyNumberFormat="1" applyFont="1" applyFill="1" applyBorder="1" applyAlignment="1">
      <alignment vertical="center"/>
      <protection/>
    </xf>
    <xf numFmtId="3" fontId="12" fillId="2" borderId="1" xfId="27" applyNumberFormat="1" applyFont="1" applyFill="1" applyBorder="1" applyAlignment="1">
      <alignment vertical="center"/>
      <protection/>
    </xf>
    <xf numFmtId="3" fontId="12" fillId="0" borderId="1" xfId="27" applyNumberFormat="1" applyFont="1" applyFill="1" applyBorder="1" applyAlignment="1">
      <alignment/>
      <protection/>
    </xf>
    <xf numFmtId="0" fontId="12" fillId="0" borderId="1" xfId="0" applyFont="1" applyFill="1" applyBorder="1"/>
    <xf numFmtId="0" fontId="12" fillId="2" borderId="1" xfId="20" applyFont="1" applyFill="1" applyBorder="1" applyAlignment="1">
      <alignment horizontal="center" vertical="center"/>
      <protection/>
    </xf>
    <xf numFmtId="0" fontId="12" fillId="2" borderId="1" xfId="0" applyFont="1" applyFill="1" applyBorder="1"/>
    <xf numFmtId="2" fontId="12" fillId="0" borderId="1" xfId="0" applyNumberFormat="1" applyFont="1" applyFill="1" applyBorder="1" applyAlignment="1">
      <alignment horizontal="right" vertical="center"/>
    </xf>
    <xf numFmtId="2" fontId="12" fillId="0" borderId="1" xfId="27" applyNumberFormat="1" applyFont="1" applyFill="1" applyBorder="1" applyAlignment="1">
      <alignment horizontal="right" vertical="center"/>
      <protection/>
    </xf>
    <xf numFmtId="2" fontId="12" fillId="0" borderId="1" xfId="20" applyNumberFormat="1" applyFont="1" applyFill="1" applyBorder="1" applyAlignment="1">
      <alignment horizontal="right" vertical="center"/>
      <protection/>
    </xf>
    <xf numFmtId="1" fontId="12" fillId="0" borderId="1" xfId="27" applyNumberFormat="1" applyFont="1" applyFill="1" applyBorder="1" applyAlignment="1">
      <alignment horizontal="right" vertical="center"/>
      <protection/>
    </xf>
    <xf numFmtId="0" fontId="12" fillId="0" borderId="1" xfId="0" applyFont="1" applyFill="1" applyBorder="1" applyAlignment="1">
      <alignment horizontal="right" vertical="center"/>
    </xf>
    <xf numFmtId="4" fontId="8" fillId="0" borderId="1" xfId="27" applyNumberFormat="1" applyFont="1" applyFill="1" applyBorder="1" applyAlignment="1">
      <alignment horizontal="right"/>
      <protection/>
    </xf>
    <xf numFmtId="0" fontId="12" fillId="0" borderId="2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wrapText="1"/>
    </xf>
    <xf numFmtId="3" fontId="12" fillId="2" borderId="1" xfId="27" applyNumberFormat="1" applyFont="1" applyFill="1" applyBorder="1" applyAlignment="1">
      <alignment horizontal="right"/>
      <protection/>
    </xf>
    <xf numFmtId="4" fontId="12" fillId="0" borderId="1" xfId="29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 wrapText="1"/>
    </xf>
    <xf numFmtId="0" fontId="6" fillId="0" borderId="1" xfId="20" applyFont="1" applyFill="1" applyBorder="1" applyAlignment="1">
      <alignment horizontal="left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3" fontId="6" fillId="0" borderId="1" xfId="20" applyNumberFormat="1" applyFont="1" applyFill="1" applyBorder="1" applyAlignment="1">
      <alignment horizontal="center" vertical="center" wrapText="1"/>
      <protection/>
    </xf>
    <xf numFmtId="4" fontId="6" fillId="0" borderId="3" xfId="27" applyNumberFormat="1" applyFont="1" applyFill="1" applyBorder="1" applyAlignment="1">
      <alignment horizontal="right" vertical="center"/>
      <protection/>
    </xf>
    <xf numFmtId="4" fontId="6" fillId="0" borderId="1" xfId="20" applyNumberFormat="1" applyFont="1" applyFill="1" applyBorder="1" applyAlignment="1">
      <alignment horizontal="right" vertical="center" wrapText="1"/>
      <protection/>
    </xf>
    <xf numFmtId="3" fontId="6" fillId="0" borderId="1" xfId="20" applyNumberFormat="1" applyFont="1" applyFill="1" applyBorder="1" applyAlignment="1">
      <alignment horizontal="right" vertical="center" wrapText="1"/>
      <protection/>
    </xf>
    <xf numFmtId="4" fontId="6" fillId="0" borderId="1" xfId="20" applyNumberFormat="1" applyFont="1" applyFill="1" applyBorder="1" applyAlignment="1">
      <alignment horizontal="right" vertical="center"/>
      <protection/>
    </xf>
    <xf numFmtId="3" fontId="6" fillId="0" borderId="1" xfId="20" applyNumberFormat="1" applyFont="1" applyFill="1" applyBorder="1" applyAlignment="1">
      <alignment horizontal="right" vertical="center"/>
      <protection/>
    </xf>
    <xf numFmtId="4" fontId="6" fillId="0" borderId="1" xfId="27" applyNumberFormat="1" applyFont="1" applyFill="1" applyBorder="1" applyAlignment="1">
      <alignment horizontal="right" vertical="center"/>
      <protection/>
    </xf>
    <xf numFmtId="49" fontId="6" fillId="0" borderId="1" xfId="20" applyNumberFormat="1" applyFont="1" applyFill="1" applyBorder="1" applyAlignment="1">
      <alignment horizontal="center" vertical="center" wrapText="1"/>
      <protection/>
    </xf>
    <xf numFmtId="0" fontId="5" fillId="0" borderId="1" xfId="27" applyFont="1" applyFill="1" applyBorder="1" applyAlignment="1">
      <alignment horizontal="left" vertical="center"/>
      <protection/>
    </xf>
    <xf numFmtId="0" fontId="5" fillId="0" borderId="1" xfId="27" applyFont="1" applyFill="1" applyBorder="1" applyAlignment="1">
      <alignment horizontal="center" vertical="center"/>
      <protection/>
    </xf>
    <xf numFmtId="4" fontId="5" fillId="0" borderId="1" xfId="27" applyNumberFormat="1" applyFont="1" applyFill="1" applyBorder="1" applyAlignment="1">
      <alignment horizontal="right" vertical="center"/>
      <protection/>
    </xf>
    <xf numFmtId="3" fontId="5" fillId="0" borderId="1" xfId="27" applyNumberFormat="1" applyFont="1" applyFill="1" applyBorder="1" applyAlignment="1">
      <alignment horizontal="right" vertical="center"/>
      <protection/>
    </xf>
    <xf numFmtId="0" fontId="6" fillId="0" borderId="4" xfId="20" applyFont="1" applyFill="1" applyBorder="1" applyAlignment="1">
      <alignment horizontal="center" vertical="center"/>
      <protection/>
    </xf>
    <xf numFmtId="0" fontId="6" fillId="0" borderId="4" xfId="20" applyFont="1" applyFill="1" applyBorder="1" applyAlignment="1">
      <alignment horizontal="left" vertical="center" wrapText="1"/>
      <protection/>
    </xf>
    <xf numFmtId="0" fontId="6" fillId="0" borderId="4" xfId="20" applyFont="1" applyFill="1" applyBorder="1" applyAlignment="1">
      <alignment horizontal="center" vertical="center" wrapText="1"/>
      <protection/>
    </xf>
    <xf numFmtId="3" fontId="6" fillId="0" borderId="4" xfId="20" applyNumberFormat="1" applyFont="1" applyFill="1" applyBorder="1" applyAlignment="1">
      <alignment horizontal="center" vertical="center" wrapText="1"/>
      <protection/>
    </xf>
    <xf numFmtId="4" fontId="6" fillId="0" borderId="5" xfId="27" applyNumberFormat="1" applyFont="1" applyFill="1" applyBorder="1" applyAlignment="1">
      <alignment horizontal="right" vertical="center"/>
      <protection/>
    </xf>
    <xf numFmtId="4" fontId="6" fillId="0" borderId="4" xfId="20" applyNumberFormat="1" applyFont="1" applyFill="1" applyBorder="1" applyAlignment="1">
      <alignment horizontal="right" vertical="center" wrapText="1"/>
      <protection/>
    </xf>
    <xf numFmtId="3" fontId="6" fillId="0" borderId="4" xfId="20" applyNumberFormat="1" applyFont="1" applyFill="1" applyBorder="1" applyAlignment="1">
      <alignment horizontal="right" vertical="center" wrapText="1"/>
      <protection/>
    </xf>
    <xf numFmtId="4" fontId="6" fillId="0" borderId="4" xfId="20" applyNumberFormat="1" applyFont="1" applyFill="1" applyBorder="1" applyAlignment="1">
      <alignment horizontal="right" vertical="center"/>
      <protection/>
    </xf>
    <xf numFmtId="0" fontId="6" fillId="0" borderId="0" xfId="0" applyFont="1" applyFill="1"/>
    <xf numFmtId="0" fontId="6" fillId="0" borderId="1" xfId="0" applyFont="1" applyFill="1" applyBorder="1" applyAlignment="1">
      <alignment horizontal="center"/>
    </xf>
    <xf numFmtId="0" fontId="6" fillId="2" borderId="1" xfId="20" applyFont="1" applyFill="1" applyBorder="1" applyAlignment="1">
      <alignment horizontal="left" vertical="center" wrapText="1"/>
      <protection/>
    </xf>
    <xf numFmtId="0" fontId="6" fillId="2" borderId="1" xfId="28" applyFont="1" applyFill="1" applyBorder="1" applyAlignment="1">
      <alignment horizontal="left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3" fontId="6" fillId="2" borderId="1" xfId="20" applyNumberFormat="1" applyFont="1" applyFill="1" applyBorder="1" applyAlignment="1">
      <alignment horizontal="center" vertical="center" wrapText="1"/>
      <protection/>
    </xf>
    <xf numFmtId="4" fontId="6" fillId="2" borderId="3" xfId="27" applyNumberFormat="1" applyFont="1" applyFill="1" applyBorder="1" applyAlignment="1">
      <alignment horizontal="right" vertical="center"/>
      <protection/>
    </xf>
    <xf numFmtId="4" fontId="6" fillId="2" borderId="1" xfId="20" applyNumberFormat="1" applyFont="1" applyFill="1" applyBorder="1" applyAlignment="1">
      <alignment horizontal="right" vertical="center" wrapText="1"/>
      <protection/>
    </xf>
    <xf numFmtId="3" fontId="6" fillId="2" borderId="1" xfId="20" applyNumberFormat="1" applyFont="1" applyFill="1" applyBorder="1" applyAlignment="1">
      <alignment horizontal="right" vertical="center"/>
      <protection/>
    </xf>
    <xf numFmtId="4" fontId="6" fillId="2" borderId="1" xfId="27" applyNumberFormat="1" applyFont="1" applyFill="1" applyBorder="1" applyAlignment="1">
      <alignment horizontal="right" vertical="center"/>
      <protection/>
    </xf>
    <xf numFmtId="4" fontId="6" fillId="2" borderId="1" xfId="20" applyNumberFormat="1" applyFont="1" applyFill="1" applyBorder="1" applyAlignment="1">
      <alignment horizontal="right" vertical="center"/>
      <protection/>
    </xf>
    <xf numFmtId="0" fontId="6" fillId="2" borderId="0" xfId="0" applyFont="1" applyFill="1"/>
    <xf numFmtId="0" fontId="6" fillId="0" borderId="1" xfId="28" applyFont="1" applyFill="1" applyBorder="1" applyAlignment="1">
      <alignment horizontal="left" vertical="center" wrapText="1"/>
      <protection/>
    </xf>
    <xf numFmtId="4" fontId="6" fillId="0" borderId="1" xfId="0" applyNumberFormat="1" applyFont="1" applyFill="1" applyBorder="1" applyAlignment="1">
      <alignment horizontal="right"/>
    </xf>
    <xf numFmtId="4" fontId="6" fillId="0" borderId="0" xfId="27" applyNumberFormat="1" applyFont="1" applyFill="1" applyBorder="1" applyAlignment="1">
      <alignment horizontal="right" vertical="center"/>
      <protection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20" applyNumberFormat="1" applyFont="1" applyFill="1" applyBorder="1" applyAlignment="1">
      <alignment vertical="center" wrapText="1"/>
      <protection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0" fontId="14" fillId="0" borderId="0" xfId="30" applyFont="1" applyFill="1">
      <alignment/>
      <protection/>
    </xf>
    <xf numFmtId="0" fontId="0" fillId="0" borderId="0" xfId="30" applyFill="1">
      <alignment/>
      <protection/>
    </xf>
    <xf numFmtId="4" fontId="11" fillId="0" borderId="1" xfId="27" applyNumberFormat="1" applyFont="1" applyFill="1" applyBorder="1" applyAlignment="1">
      <alignment horizontal="right" vertical="center"/>
      <protection/>
    </xf>
    <xf numFmtId="4" fontId="11" fillId="0" borderId="1" xfId="28" applyNumberFormat="1" applyFont="1" applyFill="1" applyBorder="1" applyAlignment="1">
      <alignment horizontal="right" vertical="center"/>
      <protection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/>
    </xf>
    <xf numFmtId="4" fontId="12" fillId="0" borderId="3" xfId="0" applyNumberFormat="1" applyFont="1" applyFill="1" applyBorder="1" applyAlignment="1">
      <alignment horizontal="right" vertical="center"/>
    </xf>
    <xf numFmtId="3" fontId="12" fillId="0" borderId="3" xfId="27" applyNumberFormat="1" applyFont="1" applyFill="1" applyBorder="1" applyAlignment="1">
      <alignment horizontal="right" vertical="center"/>
      <protection/>
    </xf>
    <xf numFmtId="0" fontId="12" fillId="0" borderId="1" xfId="0" applyFont="1" applyFill="1" applyBorder="1" applyAlignment="1" quotePrefix="1">
      <alignment horizontal="center" vertical="center"/>
    </xf>
    <xf numFmtId="0" fontId="10" fillId="0" borderId="0" xfId="30" applyFont="1" applyFill="1">
      <alignment/>
      <protection/>
    </xf>
    <xf numFmtId="0" fontId="12" fillId="0" borderId="1" xfId="28" applyFont="1" applyFill="1" applyBorder="1" applyAlignment="1">
      <alignment horizontal="center" wrapText="1"/>
      <protection/>
    </xf>
    <xf numFmtId="4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28" applyFont="1" applyFill="1" applyBorder="1" applyAlignment="1">
      <alignment horizontal="center" vertical="center" wrapText="1"/>
      <protection/>
    </xf>
    <xf numFmtId="0" fontId="12" fillId="0" borderId="3" xfId="0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4" fontId="8" fillId="0" borderId="3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 quotePrefix="1">
      <alignment horizontal="center" vertical="center"/>
    </xf>
    <xf numFmtId="0" fontId="6" fillId="0" borderId="0" xfId="0" applyFont="1" applyAlignment="1">
      <alignment horizontal="right" vertical="top" wrapText="1"/>
    </xf>
    <xf numFmtId="0" fontId="5" fillId="0" borderId="6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textRotation="90"/>
    </xf>
    <xf numFmtId="0" fontId="12" fillId="0" borderId="7" xfId="0" applyFont="1" applyFill="1" applyBorder="1" applyAlignment="1">
      <alignment horizontal="center" vertical="center" textRotation="90"/>
    </xf>
    <xf numFmtId="0" fontId="12" fillId="0" borderId="4" xfId="0" applyFont="1" applyFill="1" applyBorder="1" applyAlignment="1">
      <alignment horizontal="center" vertical="center" textRotation="90"/>
    </xf>
    <xf numFmtId="0" fontId="12" fillId="0" borderId="2" xfId="0" applyFont="1" applyFill="1" applyBorder="1" applyAlignment="1">
      <alignment horizontal="center" vertical="center" textRotation="90" wrapText="1"/>
    </xf>
    <xf numFmtId="0" fontId="12" fillId="0" borderId="7" xfId="0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 2" xfId="21"/>
    <cellStyle name="Обычный 3" xfId="22"/>
    <cellStyle name="Обычный 4" xfId="23"/>
    <cellStyle name="Обычный 5" xfId="24"/>
    <cellStyle name="Обычный 6" xfId="25"/>
    <cellStyle name="Обычный 7" xfId="26"/>
    <cellStyle name="Excel Built-in Normal 2" xfId="27"/>
    <cellStyle name="Обычный 2 3" xfId="28"/>
    <cellStyle name="Финансовый" xfId="29"/>
    <cellStyle name="Обычный 2 4" xfId="30"/>
  </cellStyles>
  <dxfs count="51"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2;&#1073;&#1086;&#1095;&#1072;&#1103;%20&#1087;&#1072;&#1087;&#1082;&#1072;\&#1056;&#1077;&#1075;.%20&#1092;&#1086;&#1085;&#1076;\&#1055;&#1088;&#1086;&#1075;&#1088;&#1072;&#1084;&#1084;&#1072;%20&#1087;&#1086;%20&#1082;&#1072;&#1087;.%20&#1088;&#1077;&#1084;&#1086;&#1085;&#1090;&#1091;\&#1050;&#1088;&#1072;&#1090;&#1082;&#1086;&#1089;&#1088;&#1086;&#1095;&#1085;&#1099;&#1077;%20&#1087;&#1083;&#1072;&#1085;&#1099;\&#1057;&#1074;&#1077;&#1088;&#1082;&#1072;%20&#1082;&#1088;&#1072;&#1090;&#1082;&#1086;&#1089;&#1088;&#1086;&#1095;&#1085;&#1099;&#1093;%20&#1087;&#1083;&#1072;&#1085;&#1086;&#1074;%20&#1089;%20&#1088;&#1077;&#1075;%20&#1087;&#1088;&#1086;&#1075;&#1088;&#1072;&#1084;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КД 2014-2015"/>
      <sheetName val="виды ремонта 2014-2015"/>
      <sheetName val="Сверка 2014-2015"/>
      <sheetName val="перечень МКД 2015-2016"/>
      <sheetName val="виды ремонта 2015-2016"/>
      <sheetName val="Сверка 2015-2016"/>
      <sheetName val="перечень МКД 2016-2017"/>
      <sheetName val="виды ремонта 2016-2017"/>
      <sheetName val="Сверка 2016-2017"/>
      <sheetName val="перечень МКД 2018"/>
      <sheetName val="виды ремонта 2018"/>
      <sheetName val="Сверка 2018"/>
      <sheetName val="перечень МКД 2019"/>
      <sheetName val="виды ремонта 2019"/>
      <sheetName val="Сверка 2019"/>
      <sheetName val="Программа"/>
      <sheetName val="Удаленные дома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  <pageSetUpPr fitToPage="1"/>
  </sheetPr>
  <dimension ref="A1:Y111"/>
  <sheetViews>
    <sheetView tabSelected="1" view="pageBreakPreview" zoomScaleSheetLayoutView="100" workbookViewId="0" topLeftCell="K2">
      <selection activeCell="U14" sqref="U14"/>
    </sheetView>
  </sheetViews>
  <sheetFormatPr defaultColWidth="8.8515625" defaultRowHeight="15"/>
  <cols>
    <col min="1" max="1" width="5.00390625" style="1" customWidth="1"/>
    <col min="2" max="2" width="8.7109375" style="1" customWidth="1"/>
    <col min="3" max="3" width="11.00390625" style="1" customWidth="1"/>
    <col min="4" max="4" width="10.8515625" style="1" customWidth="1"/>
    <col min="5" max="5" width="17.28125" style="1" customWidth="1"/>
    <col min="6" max="8" width="6.421875" style="1" customWidth="1"/>
    <col min="9" max="9" width="7.28125" style="1" customWidth="1"/>
    <col min="10" max="10" width="6.57421875" style="1" customWidth="1"/>
    <col min="11" max="11" width="12.00390625" style="1" customWidth="1"/>
    <col min="12" max="13" width="6.28125" style="1" customWidth="1"/>
    <col min="14" max="14" width="13.00390625" style="1" customWidth="1"/>
    <col min="15" max="15" width="13.421875" style="1" customWidth="1"/>
    <col min="16" max="16" width="12.57421875" style="1" customWidth="1"/>
    <col min="17" max="17" width="10.28125" style="1" customWidth="1"/>
    <col min="18" max="18" width="15.28125" style="1" customWidth="1"/>
    <col min="19" max="19" width="13.7109375" style="1" customWidth="1"/>
    <col min="20" max="20" width="10.00390625" style="1" customWidth="1"/>
    <col min="21" max="21" width="11.57421875" style="1" customWidth="1"/>
    <col min="22" max="22" width="16.00390625" style="1" customWidth="1"/>
    <col min="23" max="23" width="13.140625" style="1" customWidth="1"/>
    <col min="24" max="24" width="11.421875" style="1" customWidth="1"/>
    <col min="25" max="25" width="13.00390625" style="1" customWidth="1"/>
    <col min="26" max="16384" width="8.8515625" style="1" customWidth="1"/>
  </cols>
  <sheetData>
    <row r="1" spans="15:25" ht="65.45" customHeight="1">
      <c r="O1" s="177" t="s">
        <v>124</v>
      </c>
      <c r="P1" s="177"/>
      <c r="Q1" s="177"/>
      <c r="R1" s="177"/>
      <c r="S1" s="177"/>
      <c r="T1" s="177"/>
      <c r="U1" s="177"/>
      <c r="V1" s="177"/>
      <c r="W1" s="177"/>
      <c r="X1" s="177"/>
      <c r="Y1" s="177"/>
    </row>
    <row r="2" spans="1:25" ht="28.9" customHeight="1">
      <c r="A2" s="178" t="s">
        <v>98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</row>
    <row r="3" spans="1:25" s="43" customFormat="1" ht="30" customHeight="1">
      <c r="A3" s="179" t="s">
        <v>24</v>
      </c>
      <c r="B3" s="193" t="s">
        <v>60</v>
      </c>
      <c r="C3" s="193"/>
      <c r="D3" s="193"/>
      <c r="E3" s="193"/>
      <c r="F3" s="193"/>
      <c r="G3" s="193"/>
      <c r="H3" s="193"/>
      <c r="I3" s="182" t="s">
        <v>23</v>
      </c>
      <c r="J3" s="183"/>
      <c r="K3" s="184" t="s">
        <v>22</v>
      </c>
      <c r="L3" s="184" t="s">
        <v>21</v>
      </c>
      <c r="M3" s="184" t="s">
        <v>20</v>
      </c>
      <c r="N3" s="187" t="s">
        <v>19</v>
      </c>
      <c r="O3" s="190" t="s">
        <v>18</v>
      </c>
      <c r="P3" s="191"/>
      <c r="Q3" s="187" t="s">
        <v>17</v>
      </c>
      <c r="R3" s="190" t="s">
        <v>16</v>
      </c>
      <c r="S3" s="192"/>
      <c r="T3" s="192"/>
      <c r="U3" s="192"/>
      <c r="V3" s="191"/>
      <c r="W3" s="187" t="s">
        <v>15</v>
      </c>
      <c r="X3" s="187" t="s">
        <v>14</v>
      </c>
      <c r="Y3" s="187" t="s">
        <v>13</v>
      </c>
    </row>
    <row r="4" spans="1:25" s="43" customFormat="1" ht="15" customHeight="1">
      <c r="A4" s="180"/>
      <c r="B4" s="187" t="s">
        <v>34</v>
      </c>
      <c r="C4" s="187" t="s">
        <v>59</v>
      </c>
      <c r="D4" s="187" t="s">
        <v>58</v>
      </c>
      <c r="E4" s="187" t="s">
        <v>35</v>
      </c>
      <c r="F4" s="187" t="s">
        <v>36</v>
      </c>
      <c r="G4" s="187" t="s">
        <v>37</v>
      </c>
      <c r="H4" s="187" t="s">
        <v>38</v>
      </c>
      <c r="I4" s="187" t="s">
        <v>12</v>
      </c>
      <c r="J4" s="187" t="s">
        <v>11</v>
      </c>
      <c r="K4" s="185"/>
      <c r="L4" s="185"/>
      <c r="M4" s="185"/>
      <c r="N4" s="188"/>
      <c r="O4" s="187" t="s">
        <v>9</v>
      </c>
      <c r="P4" s="187" t="s">
        <v>10</v>
      </c>
      <c r="Q4" s="188"/>
      <c r="R4" s="187" t="s">
        <v>9</v>
      </c>
      <c r="S4" s="190" t="s">
        <v>8</v>
      </c>
      <c r="T4" s="192"/>
      <c r="U4" s="192"/>
      <c r="V4" s="191"/>
      <c r="W4" s="188"/>
      <c r="X4" s="188"/>
      <c r="Y4" s="188"/>
    </row>
    <row r="5" spans="1:25" s="43" customFormat="1" ht="125.1" customHeight="1">
      <c r="A5" s="180"/>
      <c r="B5" s="188"/>
      <c r="C5" s="188"/>
      <c r="D5" s="188"/>
      <c r="E5" s="188"/>
      <c r="F5" s="188"/>
      <c r="G5" s="188"/>
      <c r="H5" s="188"/>
      <c r="I5" s="188"/>
      <c r="J5" s="188"/>
      <c r="K5" s="185"/>
      <c r="L5" s="185"/>
      <c r="M5" s="185"/>
      <c r="N5" s="189"/>
      <c r="O5" s="189"/>
      <c r="P5" s="189"/>
      <c r="Q5" s="189"/>
      <c r="R5" s="189"/>
      <c r="S5" s="95" t="s">
        <v>69</v>
      </c>
      <c r="T5" s="95" t="s">
        <v>7</v>
      </c>
      <c r="U5" s="95" t="s">
        <v>6</v>
      </c>
      <c r="V5" s="95" t="s">
        <v>5</v>
      </c>
      <c r="W5" s="189"/>
      <c r="X5" s="189"/>
      <c r="Y5" s="188"/>
    </row>
    <row r="6" spans="1:25" s="43" customFormat="1" ht="21.6" customHeight="1">
      <c r="A6" s="181"/>
      <c r="B6" s="189"/>
      <c r="C6" s="189"/>
      <c r="D6" s="189"/>
      <c r="E6" s="189"/>
      <c r="F6" s="189"/>
      <c r="G6" s="189"/>
      <c r="H6" s="189"/>
      <c r="I6" s="189"/>
      <c r="J6" s="189"/>
      <c r="K6" s="186"/>
      <c r="L6" s="186"/>
      <c r="M6" s="186"/>
      <c r="N6" s="96" t="s">
        <v>4</v>
      </c>
      <c r="O6" s="96" t="s">
        <v>4</v>
      </c>
      <c r="P6" s="96" t="s">
        <v>4</v>
      </c>
      <c r="Q6" s="96" t="s">
        <v>3</v>
      </c>
      <c r="R6" s="96" t="s">
        <v>2</v>
      </c>
      <c r="S6" s="96" t="s">
        <v>2</v>
      </c>
      <c r="T6" s="96" t="s">
        <v>2</v>
      </c>
      <c r="U6" s="96" t="s">
        <v>2</v>
      </c>
      <c r="V6" s="96" t="s">
        <v>2</v>
      </c>
      <c r="W6" s="96" t="s">
        <v>1</v>
      </c>
      <c r="X6" s="96" t="s">
        <v>1</v>
      </c>
      <c r="Y6" s="189"/>
    </row>
    <row r="7" spans="1:25" s="43" customFormat="1" ht="14.45">
      <c r="A7" s="64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4">
        <v>9</v>
      </c>
      <c r="J7" s="64">
        <v>10</v>
      </c>
      <c r="K7" s="64">
        <v>11</v>
      </c>
      <c r="L7" s="64">
        <v>12</v>
      </c>
      <c r="M7" s="64">
        <v>13</v>
      </c>
      <c r="N7" s="64">
        <v>14</v>
      </c>
      <c r="O7" s="64">
        <v>15</v>
      </c>
      <c r="P7" s="64">
        <v>16</v>
      </c>
      <c r="Q7" s="64">
        <v>17</v>
      </c>
      <c r="R7" s="64">
        <v>18</v>
      </c>
      <c r="S7" s="64">
        <v>19</v>
      </c>
      <c r="T7" s="64">
        <v>20</v>
      </c>
      <c r="U7" s="64">
        <v>21</v>
      </c>
      <c r="V7" s="64">
        <v>22</v>
      </c>
      <c r="W7" s="64">
        <v>23</v>
      </c>
      <c r="X7" s="64">
        <v>24</v>
      </c>
      <c r="Y7" s="64">
        <v>25</v>
      </c>
    </row>
    <row r="8" spans="1:25" s="63" customFormat="1" ht="18.95" customHeight="1">
      <c r="A8" s="194" t="s">
        <v>103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6"/>
    </row>
    <row r="9" spans="1:25" s="161" customFormat="1" ht="15">
      <c r="A9" s="154">
        <v>1</v>
      </c>
      <c r="B9" s="155" t="s">
        <v>70</v>
      </c>
      <c r="C9" s="155" t="s">
        <v>71</v>
      </c>
      <c r="D9" s="155" t="s">
        <v>111</v>
      </c>
      <c r="E9" s="68" t="s">
        <v>121</v>
      </c>
      <c r="F9" s="156">
        <v>24</v>
      </c>
      <c r="G9" s="156"/>
      <c r="H9" s="156"/>
      <c r="I9" s="156">
        <v>1960</v>
      </c>
      <c r="J9" s="156"/>
      <c r="K9" s="156" t="s">
        <v>122</v>
      </c>
      <c r="L9" s="157">
        <v>2</v>
      </c>
      <c r="M9" s="157">
        <v>1</v>
      </c>
      <c r="N9" s="62">
        <v>377.7</v>
      </c>
      <c r="O9" s="62">
        <v>341.1</v>
      </c>
      <c r="P9" s="62">
        <v>296.2</v>
      </c>
      <c r="Q9" s="99">
        <v>22</v>
      </c>
      <c r="R9" s="158">
        <v>1336494.37</v>
      </c>
      <c r="S9" s="158">
        <v>0</v>
      </c>
      <c r="T9" s="158">
        <v>0</v>
      </c>
      <c r="U9" s="158">
        <v>0</v>
      </c>
      <c r="V9" s="158">
        <v>1336494.37</v>
      </c>
      <c r="W9" s="158">
        <f aca="true" t="shared" si="0" ref="W9:W65">R9/O9</f>
        <v>3918.189299325711</v>
      </c>
      <c r="X9" s="159">
        <v>11424</v>
      </c>
      <c r="Y9" s="160" t="s">
        <v>123</v>
      </c>
    </row>
    <row r="10" spans="1:25" s="161" customFormat="1" ht="15">
      <c r="A10" s="154">
        <v>2</v>
      </c>
      <c r="B10" s="155" t="s">
        <v>70</v>
      </c>
      <c r="C10" s="155" t="s">
        <v>71</v>
      </c>
      <c r="D10" s="155" t="s">
        <v>111</v>
      </c>
      <c r="E10" s="68" t="s">
        <v>121</v>
      </c>
      <c r="F10" s="156" t="s">
        <v>112</v>
      </c>
      <c r="G10" s="156"/>
      <c r="H10" s="156"/>
      <c r="I10" s="156">
        <v>1960</v>
      </c>
      <c r="J10" s="156"/>
      <c r="K10" s="156" t="s">
        <v>122</v>
      </c>
      <c r="L10" s="157">
        <v>2</v>
      </c>
      <c r="M10" s="157">
        <v>1</v>
      </c>
      <c r="N10" s="62">
        <v>436.7</v>
      </c>
      <c r="O10" s="62">
        <v>394.6</v>
      </c>
      <c r="P10" s="62">
        <v>256.5</v>
      </c>
      <c r="Q10" s="99">
        <v>21</v>
      </c>
      <c r="R10" s="158">
        <v>1335905.62</v>
      </c>
      <c r="S10" s="158">
        <v>0</v>
      </c>
      <c r="T10" s="158">
        <v>0</v>
      </c>
      <c r="U10" s="158">
        <v>0</v>
      </c>
      <c r="V10" s="158">
        <v>1335905.62</v>
      </c>
      <c r="W10" s="158">
        <f t="shared" si="0"/>
        <v>3385.467866193614</v>
      </c>
      <c r="X10" s="159">
        <v>11424</v>
      </c>
      <c r="Y10" s="160" t="s">
        <v>123</v>
      </c>
    </row>
    <row r="11" spans="1:25" s="161" customFormat="1" ht="15">
      <c r="A11" s="154">
        <v>3</v>
      </c>
      <c r="B11" s="155" t="s">
        <v>70</v>
      </c>
      <c r="C11" s="155" t="s">
        <v>71</v>
      </c>
      <c r="D11" s="155" t="s">
        <v>76</v>
      </c>
      <c r="E11" s="68" t="s">
        <v>80</v>
      </c>
      <c r="F11" s="156">
        <v>134</v>
      </c>
      <c r="G11" s="156"/>
      <c r="H11" s="156"/>
      <c r="I11" s="156">
        <v>1990</v>
      </c>
      <c r="J11" s="156"/>
      <c r="K11" s="156" t="s">
        <v>75</v>
      </c>
      <c r="L11" s="157">
        <v>12</v>
      </c>
      <c r="M11" s="157">
        <v>1</v>
      </c>
      <c r="N11" s="62">
        <v>5604.8</v>
      </c>
      <c r="O11" s="62">
        <v>4002.7</v>
      </c>
      <c r="P11" s="62">
        <v>4002.7</v>
      </c>
      <c r="Q11" s="99">
        <v>172</v>
      </c>
      <c r="R11" s="158">
        <v>4465000</v>
      </c>
      <c r="S11" s="158">
        <v>0</v>
      </c>
      <c r="T11" s="158">
        <v>0</v>
      </c>
      <c r="U11" s="158">
        <v>0</v>
      </c>
      <c r="V11" s="158">
        <v>4465000</v>
      </c>
      <c r="W11" s="158">
        <f t="shared" si="0"/>
        <v>1115.4970394983386</v>
      </c>
      <c r="X11" s="159">
        <v>11424</v>
      </c>
      <c r="Y11" s="160" t="s">
        <v>123</v>
      </c>
    </row>
    <row r="12" spans="1:25" s="161" customFormat="1" ht="15">
      <c r="A12" s="154">
        <v>4</v>
      </c>
      <c r="B12" s="155" t="s">
        <v>70</v>
      </c>
      <c r="C12" s="155" t="s">
        <v>71</v>
      </c>
      <c r="D12" s="155" t="s">
        <v>76</v>
      </c>
      <c r="E12" s="68" t="s">
        <v>80</v>
      </c>
      <c r="F12" s="156">
        <v>164</v>
      </c>
      <c r="G12" s="156"/>
      <c r="H12" s="156"/>
      <c r="I12" s="156">
        <v>1983</v>
      </c>
      <c r="J12" s="156"/>
      <c r="K12" s="156" t="s">
        <v>82</v>
      </c>
      <c r="L12" s="157">
        <v>9</v>
      </c>
      <c r="M12" s="157">
        <v>5</v>
      </c>
      <c r="N12" s="62">
        <v>10561</v>
      </c>
      <c r="O12" s="62">
        <v>9051.6</v>
      </c>
      <c r="P12" s="62">
        <v>8732</v>
      </c>
      <c r="Q12" s="99">
        <v>391</v>
      </c>
      <c r="R12" s="158">
        <v>11065000</v>
      </c>
      <c r="S12" s="158">
        <v>0</v>
      </c>
      <c r="T12" s="158">
        <v>0</v>
      </c>
      <c r="U12" s="158">
        <v>0</v>
      </c>
      <c r="V12" s="158">
        <v>11065000</v>
      </c>
      <c r="W12" s="158">
        <f t="shared" si="0"/>
        <v>1222.435812453047</v>
      </c>
      <c r="X12" s="159">
        <v>11424</v>
      </c>
      <c r="Y12" s="160" t="s">
        <v>123</v>
      </c>
    </row>
    <row r="13" spans="1:25" s="161" customFormat="1" ht="15">
      <c r="A13" s="154">
        <v>5</v>
      </c>
      <c r="B13" s="155" t="s">
        <v>70</v>
      </c>
      <c r="C13" s="155" t="s">
        <v>71</v>
      </c>
      <c r="D13" s="155" t="s">
        <v>76</v>
      </c>
      <c r="E13" s="68" t="s">
        <v>80</v>
      </c>
      <c r="F13" s="156">
        <v>174</v>
      </c>
      <c r="G13" s="156"/>
      <c r="H13" s="156"/>
      <c r="I13" s="156">
        <v>1984</v>
      </c>
      <c r="J13" s="156"/>
      <c r="K13" s="156" t="s">
        <v>82</v>
      </c>
      <c r="L13" s="157">
        <v>9</v>
      </c>
      <c r="M13" s="157">
        <v>4</v>
      </c>
      <c r="N13" s="62">
        <v>12213.9</v>
      </c>
      <c r="O13" s="62">
        <v>8353.8</v>
      </c>
      <c r="P13" s="62">
        <v>8353.8</v>
      </c>
      <c r="Q13" s="99">
        <v>380</v>
      </c>
      <c r="R13" s="158">
        <v>8865000</v>
      </c>
      <c r="S13" s="158">
        <v>0</v>
      </c>
      <c r="T13" s="158">
        <v>0</v>
      </c>
      <c r="U13" s="158">
        <v>0</v>
      </c>
      <c r="V13" s="158">
        <v>8865000</v>
      </c>
      <c r="W13" s="158">
        <f t="shared" si="0"/>
        <v>1061.193708252532</v>
      </c>
      <c r="X13" s="159">
        <v>11424</v>
      </c>
      <c r="Y13" s="160" t="s">
        <v>123</v>
      </c>
    </row>
    <row r="14" spans="1:25" s="161" customFormat="1" ht="15">
      <c r="A14" s="154">
        <v>6</v>
      </c>
      <c r="B14" s="155" t="s">
        <v>70</v>
      </c>
      <c r="C14" s="155" t="s">
        <v>71</v>
      </c>
      <c r="D14" s="155" t="s">
        <v>76</v>
      </c>
      <c r="E14" s="68" t="s">
        <v>80</v>
      </c>
      <c r="F14" s="156">
        <v>176</v>
      </c>
      <c r="G14" s="156"/>
      <c r="H14" s="156"/>
      <c r="I14" s="156">
        <v>1985</v>
      </c>
      <c r="J14" s="156"/>
      <c r="K14" s="156" t="s">
        <v>82</v>
      </c>
      <c r="L14" s="157">
        <v>9</v>
      </c>
      <c r="M14" s="157">
        <v>2</v>
      </c>
      <c r="N14" s="62">
        <v>5541.5</v>
      </c>
      <c r="O14" s="62">
        <v>3809.9</v>
      </c>
      <c r="P14" s="62">
        <v>3809.9</v>
      </c>
      <c r="Q14" s="99">
        <v>194</v>
      </c>
      <c r="R14" s="158">
        <v>4465000</v>
      </c>
      <c r="S14" s="158">
        <v>0</v>
      </c>
      <c r="T14" s="158">
        <v>0</v>
      </c>
      <c r="U14" s="158">
        <v>0</v>
      </c>
      <c r="V14" s="158">
        <v>4465000</v>
      </c>
      <c r="W14" s="158">
        <f t="shared" si="0"/>
        <v>1171.946770256437</v>
      </c>
      <c r="X14" s="159">
        <v>11424</v>
      </c>
      <c r="Y14" s="160" t="s">
        <v>123</v>
      </c>
    </row>
    <row r="15" spans="1:25" s="161" customFormat="1" ht="15">
      <c r="A15" s="154">
        <v>7</v>
      </c>
      <c r="B15" s="155" t="s">
        <v>70</v>
      </c>
      <c r="C15" s="155" t="s">
        <v>71</v>
      </c>
      <c r="D15" s="155" t="s">
        <v>76</v>
      </c>
      <c r="E15" s="68" t="s">
        <v>80</v>
      </c>
      <c r="F15" s="156">
        <v>178</v>
      </c>
      <c r="G15" s="156"/>
      <c r="H15" s="156"/>
      <c r="I15" s="162">
        <v>1984</v>
      </c>
      <c r="J15" s="162"/>
      <c r="K15" s="162" t="s">
        <v>82</v>
      </c>
      <c r="L15" s="75">
        <v>9</v>
      </c>
      <c r="M15" s="75">
        <v>3</v>
      </c>
      <c r="N15" s="62">
        <v>6374</v>
      </c>
      <c r="O15" s="62">
        <v>5491.2</v>
      </c>
      <c r="P15" s="62">
        <v>5038.1</v>
      </c>
      <c r="Q15" s="99">
        <v>251</v>
      </c>
      <c r="R15" s="62">
        <v>6665000</v>
      </c>
      <c r="S15" s="62">
        <v>0</v>
      </c>
      <c r="T15" s="62">
        <v>0</v>
      </c>
      <c r="U15" s="62">
        <v>0</v>
      </c>
      <c r="V15" s="62">
        <v>6665000</v>
      </c>
      <c r="W15" s="158">
        <f t="shared" si="0"/>
        <v>1213.7601981351982</v>
      </c>
      <c r="X15" s="159">
        <v>11424</v>
      </c>
      <c r="Y15" s="160" t="s">
        <v>123</v>
      </c>
    </row>
    <row r="16" spans="1:25" s="161" customFormat="1" ht="15">
      <c r="A16" s="154">
        <v>8</v>
      </c>
      <c r="B16" s="68" t="s">
        <v>70</v>
      </c>
      <c r="C16" s="68" t="s">
        <v>71</v>
      </c>
      <c r="D16" s="68" t="s">
        <v>76</v>
      </c>
      <c r="E16" s="68" t="s">
        <v>80</v>
      </c>
      <c r="F16" s="156">
        <v>180</v>
      </c>
      <c r="G16" s="156"/>
      <c r="H16" s="156"/>
      <c r="I16" s="156">
        <v>1984</v>
      </c>
      <c r="J16" s="156"/>
      <c r="K16" s="156" t="s">
        <v>82</v>
      </c>
      <c r="L16" s="157">
        <v>9</v>
      </c>
      <c r="M16" s="157">
        <v>3</v>
      </c>
      <c r="N16" s="62">
        <v>5856.7</v>
      </c>
      <c r="O16" s="62">
        <v>5031.5</v>
      </c>
      <c r="P16" s="62">
        <v>4996.1</v>
      </c>
      <c r="Q16" s="99">
        <v>205</v>
      </c>
      <c r="R16" s="158">
        <v>6665000</v>
      </c>
      <c r="S16" s="158">
        <v>0</v>
      </c>
      <c r="T16" s="158">
        <v>0</v>
      </c>
      <c r="U16" s="158">
        <v>0</v>
      </c>
      <c r="V16" s="158">
        <v>6665000</v>
      </c>
      <c r="W16" s="158">
        <f t="shared" si="0"/>
        <v>1324.6546755440722</v>
      </c>
      <c r="X16" s="159">
        <v>11424</v>
      </c>
      <c r="Y16" s="160" t="s">
        <v>123</v>
      </c>
    </row>
    <row r="17" spans="1:25" s="161" customFormat="1" ht="15">
      <c r="A17" s="154">
        <v>9</v>
      </c>
      <c r="B17" s="68" t="s">
        <v>70</v>
      </c>
      <c r="C17" s="68" t="s">
        <v>71</v>
      </c>
      <c r="D17" s="68" t="s">
        <v>76</v>
      </c>
      <c r="E17" s="68" t="s">
        <v>80</v>
      </c>
      <c r="F17" s="156">
        <v>182</v>
      </c>
      <c r="G17" s="156"/>
      <c r="H17" s="156"/>
      <c r="I17" s="162">
        <v>1984</v>
      </c>
      <c r="J17" s="162"/>
      <c r="K17" s="162" t="s">
        <v>82</v>
      </c>
      <c r="L17" s="75">
        <v>9</v>
      </c>
      <c r="M17" s="75">
        <v>2</v>
      </c>
      <c r="N17" s="62">
        <v>4357</v>
      </c>
      <c r="O17" s="62">
        <v>3767.9</v>
      </c>
      <c r="P17" s="62">
        <v>3618</v>
      </c>
      <c r="Q17" s="99">
        <v>140</v>
      </c>
      <c r="R17" s="62">
        <v>4465000</v>
      </c>
      <c r="S17" s="62">
        <v>0</v>
      </c>
      <c r="T17" s="62">
        <v>0</v>
      </c>
      <c r="U17" s="62">
        <v>0</v>
      </c>
      <c r="V17" s="62">
        <v>4465000</v>
      </c>
      <c r="W17" s="158">
        <f t="shared" si="0"/>
        <v>1185.0102178932561</v>
      </c>
      <c r="X17" s="159">
        <v>11424</v>
      </c>
      <c r="Y17" s="160" t="s">
        <v>123</v>
      </c>
    </row>
    <row r="18" spans="1:25" s="161" customFormat="1" ht="15">
      <c r="A18" s="154">
        <v>10</v>
      </c>
      <c r="B18" s="68" t="s">
        <v>70</v>
      </c>
      <c r="C18" s="68" t="s">
        <v>71</v>
      </c>
      <c r="D18" s="68" t="s">
        <v>76</v>
      </c>
      <c r="E18" s="68" t="s">
        <v>80</v>
      </c>
      <c r="F18" s="156" t="s">
        <v>92</v>
      </c>
      <c r="G18" s="156"/>
      <c r="H18" s="156"/>
      <c r="I18" s="156">
        <v>1985</v>
      </c>
      <c r="J18" s="156"/>
      <c r="K18" s="156" t="s">
        <v>82</v>
      </c>
      <c r="L18" s="157">
        <v>9</v>
      </c>
      <c r="M18" s="157">
        <v>4</v>
      </c>
      <c r="N18" s="62">
        <v>9603.1</v>
      </c>
      <c r="O18" s="62">
        <v>8422.7</v>
      </c>
      <c r="P18" s="62">
        <v>7888.4</v>
      </c>
      <c r="Q18" s="99">
        <v>339</v>
      </c>
      <c r="R18" s="158">
        <v>8865000</v>
      </c>
      <c r="S18" s="158">
        <v>0</v>
      </c>
      <c r="T18" s="158">
        <v>0</v>
      </c>
      <c r="U18" s="158">
        <v>0</v>
      </c>
      <c r="V18" s="158">
        <v>8865000</v>
      </c>
      <c r="W18" s="158">
        <f t="shared" si="0"/>
        <v>1052.5128521732936</v>
      </c>
      <c r="X18" s="159">
        <v>11424</v>
      </c>
      <c r="Y18" s="160" t="s">
        <v>123</v>
      </c>
    </row>
    <row r="19" spans="1:25" s="161" customFormat="1" ht="15">
      <c r="A19" s="154">
        <v>11</v>
      </c>
      <c r="B19" s="68" t="s">
        <v>70</v>
      </c>
      <c r="C19" s="68" t="s">
        <v>71</v>
      </c>
      <c r="D19" s="68" t="s">
        <v>76</v>
      </c>
      <c r="E19" s="68" t="s">
        <v>80</v>
      </c>
      <c r="F19" s="156">
        <v>198</v>
      </c>
      <c r="G19" s="156"/>
      <c r="H19" s="156"/>
      <c r="I19" s="162">
        <v>1985</v>
      </c>
      <c r="J19" s="162"/>
      <c r="K19" s="162" t="s">
        <v>82</v>
      </c>
      <c r="L19" s="75">
        <v>9</v>
      </c>
      <c r="M19" s="75">
        <v>2</v>
      </c>
      <c r="N19" s="62">
        <v>4418.9</v>
      </c>
      <c r="O19" s="62">
        <v>3829.2</v>
      </c>
      <c r="P19" s="62">
        <v>3254.3</v>
      </c>
      <c r="Q19" s="99">
        <v>193</v>
      </c>
      <c r="R19" s="62">
        <v>4465000</v>
      </c>
      <c r="S19" s="62">
        <v>0</v>
      </c>
      <c r="T19" s="62">
        <v>0</v>
      </c>
      <c r="U19" s="62">
        <v>0</v>
      </c>
      <c r="V19" s="62">
        <v>4465000</v>
      </c>
      <c r="W19" s="158">
        <f t="shared" si="0"/>
        <v>1166.0399038963753</v>
      </c>
      <c r="X19" s="159">
        <v>11424</v>
      </c>
      <c r="Y19" s="160" t="s">
        <v>123</v>
      </c>
    </row>
    <row r="20" spans="1:25" s="161" customFormat="1" ht="15">
      <c r="A20" s="154">
        <v>12</v>
      </c>
      <c r="B20" s="68" t="s">
        <v>70</v>
      </c>
      <c r="C20" s="68" t="s">
        <v>71</v>
      </c>
      <c r="D20" s="68" t="s">
        <v>76</v>
      </c>
      <c r="E20" s="68" t="s">
        <v>80</v>
      </c>
      <c r="F20" s="156">
        <v>200</v>
      </c>
      <c r="G20" s="156"/>
      <c r="H20" s="156"/>
      <c r="I20" s="156">
        <v>1985</v>
      </c>
      <c r="J20" s="156"/>
      <c r="K20" s="156" t="s">
        <v>82</v>
      </c>
      <c r="L20" s="157">
        <v>9</v>
      </c>
      <c r="M20" s="157">
        <v>3</v>
      </c>
      <c r="N20" s="62">
        <v>6501.5</v>
      </c>
      <c r="O20" s="62">
        <v>5466.9</v>
      </c>
      <c r="P20" s="62">
        <v>5149.6</v>
      </c>
      <c r="Q20" s="99">
        <v>251</v>
      </c>
      <c r="R20" s="158">
        <v>6665000</v>
      </c>
      <c r="S20" s="158">
        <v>0</v>
      </c>
      <c r="T20" s="158">
        <v>0</v>
      </c>
      <c r="U20" s="158">
        <v>0</v>
      </c>
      <c r="V20" s="158">
        <v>6665000</v>
      </c>
      <c r="W20" s="158">
        <f t="shared" si="0"/>
        <v>1219.155279957563</v>
      </c>
      <c r="X20" s="159">
        <v>11424</v>
      </c>
      <c r="Y20" s="160" t="s">
        <v>123</v>
      </c>
    </row>
    <row r="21" spans="1:25" s="161" customFormat="1" ht="15">
      <c r="A21" s="154">
        <v>13</v>
      </c>
      <c r="B21" s="68" t="s">
        <v>70</v>
      </c>
      <c r="C21" s="68" t="s">
        <v>71</v>
      </c>
      <c r="D21" s="68" t="s">
        <v>76</v>
      </c>
      <c r="E21" s="68" t="s">
        <v>80</v>
      </c>
      <c r="F21" s="156">
        <v>202</v>
      </c>
      <c r="G21" s="156"/>
      <c r="H21" s="156"/>
      <c r="I21" s="162">
        <v>1986</v>
      </c>
      <c r="J21" s="162"/>
      <c r="K21" s="162" t="s">
        <v>82</v>
      </c>
      <c r="L21" s="75">
        <v>9</v>
      </c>
      <c r="M21" s="75">
        <v>3</v>
      </c>
      <c r="N21" s="62">
        <v>6161.1</v>
      </c>
      <c r="O21" s="62">
        <v>5071.4</v>
      </c>
      <c r="P21" s="62">
        <v>4331.7</v>
      </c>
      <c r="Q21" s="99">
        <v>233</v>
      </c>
      <c r="R21" s="62">
        <v>6665000</v>
      </c>
      <c r="S21" s="62">
        <v>0</v>
      </c>
      <c r="T21" s="62">
        <v>0</v>
      </c>
      <c r="U21" s="62">
        <v>0</v>
      </c>
      <c r="V21" s="62">
        <v>6665000</v>
      </c>
      <c r="W21" s="158">
        <f t="shared" si="0"/>
        <v>1314.2327562408802</v>
      </c>
      <c r="X21" s="159">
        <v>11424</v>
      </c>
      <c r="Y21" s="160" t="s">
        <v>123</v>
      </c>
    </row>
    <row r="22" spans="1:25" s="161" customFormat="1" ht="15">
      <c r="A22" s="154">
        <v>14</v>
      </c>
      <c r="B22" s="68" t="s">
        <v>70</v>
      </c>
      <c r="C22" s="68" t="s">
        <v>71</v>
      </c>
      <c r="D22" s="68" t="s">
        <v>76</v>
      </c>
      <c r="E22" s="68" t="s">
        <v>80</v>
      </c>
      <c r="F22" s="156">
        <v>204</v>
      </c>
      <c r="G22" s="156"/>
      <c r="H22" s="156"/>
      <c r="I22" s="156">
        <v>1986</v>
      </c>
      <c r="J22" s="156"/>
      <c r="K22" s="156" t="s">
        <v>82</v>
      </c>
      <c r="L22" s="157">
        <v>9</v>
      </c>
      <c r="M22" s="157">
        <v>2</v>
      </c>
      <c r="N22" s="62">
        <v>4597.4</v>
      </c>
      <c r="O22" s="62">
        <v>3745.4</v>
      </c>
      <c r="P22" s="62">
        <v>3494.7</v>
      </c>
      <c r="Q22" s="99">
        <v>168</v>
      </c>
      <c r="R22" s="158">
        <v>4465000</v>
      </c>
      <c r="S22" s="158">
        <v>0</v>
      </c>
      <c r="T22" s="158">
        <v>0</v>
      </c>
      <c r="U22" s="158">
        <v>0</v>
      </c>
      <c r="V22" s="158">
        <v>4465000</v>
      </c>
      <c r="W22" s="158">
        <f t="shared" si="0"/>
        <v>1192.1290115875474</v>
      </c>
      <c r="X22" s="159">
        <v>11424</v>
      </c>
      <c r="Y22" s="160" t="s">
        <v>123</v>
      </c>
    </row>
    <row r="23" spans="1:25" s="161" customFormat="1" ht="15">
      <c r="A23" s="154">
        <v>15</v>
      </c>
      <c r="B23" s="68" t="s">
        <v>70</v>
      </c>
      <c r="C23" s="68" t="s">
        <v>71</v>
      </c>
      <c r="D23" s="68" t="s">
        <v>76</v>
      </c>
      <c r="E23" s="68" t="s">
        <v>80</v>
      </c>
      <c r="F23" s="156">
        <v>206</v>
      </c>
      <c r="G23" s="156"/>
      <c r="H23" s="156"/>
      <c r="I23" s="162">
        <v>1987</v>
      </c>
      <c r="J23" s="162"/>
      <c r="K23" s="162" t="s">
        <v>75</v>
      </c>
      <c r="L23" s="75">
        <v>12</v>
      </c>
      <c r="M23" s="75">
        <v>1</v>
      </c>
      <c r="N23" s="62">
        <v>4950.9</v>
      </c>
      <c r="O23" s="62">
        <v>3974.4</v>
      </c>
      <c r="P23" s="62">
        <v>3807.9</v>
      </c>
      <c r="Q23" s="99">
        <v>181</v>
      </c>
      <c r="R23" s="62">
        <v>4465000</v>
      </c>
      <c r="S23" s="62">
        <v>0</v>
      </c>
      <c r="T23" s="62">
        <v>0</v>
      </c>
      <c r="U23" s="62">
        <v>0</v>
      </c>
      <c r="V23" s="62">
        <v>4465000</v>
      </c>
      <c r="W23" s="158">
        <f t="shared" si="0"/>
        <v>1123.4400161030596</v>
      </c>
      <c r="X23" s="159">
        <v>11424</v>
      </c>
      <c r="Y23" s="160" t="s">
        <v>123</v>
      </c>
    </row>
    <row r="24" spans="1:25" s="161" customFormat="1" ht="15">
      <c r="A24" s="154">
        <v>16</v>
      </c>
      <c r="B24" s="68" t="s">
        <v>70</v>
      </c>
      <c r="C24" s="68" t="s">
        <v>71</v>
      </c>
      <c r="D24" s="68" t="s">
        <v>76</v>
      </c>
      <c r="E24" s="68" t="s">
        <v>80</v>
      </c>
      <c r="F24" s="156">
        <v>222</v>
      </c>
      <c r="G24" s="156"/>
      <c r="H24" s="156"/>
      <c r="I24" s="156">
        <v>1987</v>
      </c>
      <c r="J24" s="156"/>
      <c r="K24" s="156" t="s">
        <v>82</v>
      </c>
      <c r="L24" s="157">
        <v>9</v>
      </c>
      <c r="M24" s="157">
        <v>2</v>
      </c>
      <c r="N24" s="62">
        <v>4395.6</v>
      </c>
      <c r="O24" s="62">
        <v>3817.8</v>
      </c>
      <c r="P24" s="62">
        <v>3464.31</v>
      </c>
      <c r="Q24" s="99">
        <v>199</v>
      </c>
      <c r="R24" s="158">
        <v>4465000</v>
      </c>
      <c r="S24" s="158">
        <v>0</v>
      </c>
      <c r="T24" s="158">
        <v>0</v>
      </c>
      <c r="U24" s="158">
        <v>0</v>
      </c>
      <c r="V24" s="158">
        <v>4465000</v>
      </c>
      <c r="W24" s="158">
        <f t="shared" si="0"/>
        <v>1169.5217140761695</v>
      </c>
      <c r="X24" s="159">
        <v>11424</v>
      </c>
      <c r="Y24" s="160" t="s">
        <v>123</v>
      </c>
    </row>
    <row r="25" spans="1:25" s="161" customFormat="1" ht="15">
      <c r="A25" s="154">
        <v>17</v>
      </c>
      <c r="B25" s="68" t="s">
        <v>70</v>
      </c>
      <c r="C25" s="68" t="s">
        <v>71</v>
      </c>
      <c r="D25" s="68" t="s">
        <v>76</v>
      </c>
      <c r="E25" s="68" t="s">
        <v>80</v>
      </c>
      <c r="F25" s="156">
        <v>224</v>
      </c>
      <c r="G25" s="156"/>
      <c r="H25" s="156"/>
      <c r="I25" s="162">
        <v>1987</v>
      </c>
      <c r="J25" s="162"/>
      <c r="K25" s="162" t="s">
        <v>82</v>
      </c>
      <c r="L25" s="75">
        <v>9</v>
      </c>
      <c r="M25" s="75">
        <v>3</v>
      </c>
      <c r="N25" s="62">
        <v>6605.8</v>
      </c>
      <c r="O25" s="62">
        <v>5481</v>
      </c>
      <c r="P25" s="62">
        <v>5148.3</v>
      </c>
      <c r="Q25" s="99">
        <v>232</v>
      </c>
      <c r="R25" s="62">
        <v>6665000</v>
      </c>
      <c r="S25" s="62">
        <v>0</v>
      </c>
      <c r="T25" s="62">
        <v>0</v>
      </c>
      <c r="U25" s="62">
        <v>0</v>
      </c>
      <c r="V25" s="62">
        <v>6665000</v>
      </c>
      <c r="W25" s="158">
        <f t="shared" si="0"/>
        <v>1216.0189746396643</v>
      </c>
      <c r="X25" s="159">
        <v>11424</v>
      </c>
      <c r="Y25" s="160" t="s">
        <v>123</v>
      </c>
    </row>
    <row r="26" spans="1:25" s="161" customFormat="1" ht="15">
      <c r="A26" s="154">
        <v>18</v>
      </c>
      <c r="B26" s="68" t="s">
        <v>70</v>
      </c>
      <c r="C26" s="68" t="s">
        <v>71</v>
      </c>
      <c r="D26" s="68" t="s">
        <v>76</v>
      </c>
      <c r="E26" s="68" t="s">
        <v>80</v>
      </c>
      <c r="F26" s="156">
        <v>226</v>
      </c>
      <c r="G26" s="156"/>
      <c r="H26" s="156"/>
      <c r="I26" s="156">
        <v>1987</v>
      </c>
      <c r="J26" s="156"/>
      <c r="K26" s="156" t="s">
        <v>82</v>
      </c>
      <c r="L26" s="157">
        <v>9</v>
      </c>
      <c r="M26" s="157">
        <v>3</v>
      </c>
      <c r="N26" s="62">
        <v>6649.4</v>
      </c>
      <c r="O26" s="62">
        <v>5550</v>
      </c>
      <c r="P26" s="62">
        <v>4924.3</v>
      </c>
      <c r="Q26" s="99">
        <v>243</v>
      </c>
      <c r="R26" s="158">
        <v>6665000</v>
      </c>
      <c r="S26" s="158">
        <v>0</v>
      </c>
      <c r="T26" s="158">
        <v>0</v>
      </c>
      <c r="U26" s="158">
        <v>0</v>
      </c>
      <c r="V26" s="158">
        <v>6665000</v>
      </c>
      <c r="W26" s="158">
        <f t="shared" si="0"/>
        <v>1200.900900900901</v>
      </c>
      <c r="X26" s="99">
        <v>11424</v>
      </c>
      <c r="Y26" s="160" t="s">
        <v>123</v>
      </c>
    </row>
    <row r="27" spans="1:25" s="161" customFormat="1" ht="15">
      <c r="A27" s="154">
        <v>19</v>
      </c>
      <c r="B27" s="68" t="s">
        <v>70</v>
      </c>
      <c r="C27" s="68" t="s">
        <v>71</v>
      </c>
      <c r="D27" s="68" t="s">
        <v>76</v>
      </c>
      <c r="E27" s="68" t="s">
        <v>80</v>
      </c>
      <c r="F27" s="156">
        <v>228</v>
      </c>
      <c r="G27" s="156"/>
      <c r="H27" s="156"/>
      <c r="I27" s="156">
        <v>1988</v>
      </c>
      <c r="J27" s="156"/>
      <c r="K27" s="156" t="s">
        <v>82</v>
      </c>
      <c r="L27" s="157">
        <v>9</v>
      </c>
      <c r="M27" s="157">
        <v>3</v>
      </c>
      <c r="N27" s="62">
        <v>6670.2</v>
      </c>
      <c r="O27" s="62">
        <v>5545.5</v>
      </c>
      <c r="P27" s="62">
        <v>5260</v>
      </c>
      <c r="Q27" s="99">
        <v>239</v>
      </c>
      <c r="R27" s="158">
        <v>4465000</v>
      </c>
      <c r="S27" s="158">
        <v>0</v>
      </c>
      <c r="T27" s="158">
        <v>0</v>
      </c>
      <c r="U27" s="158">
        <v>0</v>
      </c>
      <c r="V27" s="158">
        <v>4465000</v>
      </c>
      <c r="W27" s="158">
        <f t="shared" si="0"/>
        <v>805.1573347759445</v>
      </c>
      <c r="X27" s="99">
        <v>11424</v>
      </c>
      <c r="Y27" s="160" t="s">
        <v>123</v>
      </c>
    </row>
    <row r="28" spans="1:25" s="161" customFormat="1" ht="15">
      <c r="A28" s="154">
        <v>20</v>
      </c>
      <c r="B28" s="68" t="s">
        <v>70</v>
      </c>
      <c r="C28" s="68" t="s">
        <v>71</v>
      </c>
      <c r="D28" s="68" t="s">
        <v>76</v>
      </c>
      <c r="E28" s="68" t="s">
        <v>89</v>
      </c>
      <c r="F28" s="156">
        <v>49</v>
      </c>
      <c r="G28" s="156"/>
      <c r="H28" s="156"/>
      <c r="I28" s="156">
        <v>1994</v>
      </c>
      <c r="J28" s="156"/>
      <c r="K28" s="156" t="s">
        <v>75</v>
      </c>
      <c r="L28" s="157">
        <v>9</v>
      </c>
      <c r="M28" s="157">
        <v>8</v>
      </c>
      <c r="N28" s="62">
        <v>25988.36</v>
      </c>
      <c r="O28" s="62">
        <v>16735.2</v>
      </c>
      <c r="P28" s="62">
        <v>16671.21</v>
      </c>
      <c r="Q28" s="99">
        <v>765</v>
      </c>
      <c r="R28" s="158">
        <v>17665000</v>
      </c>
      <c r="S28" s="158">
        <v>0</v>
      </c>
      <c r="T28" s="158">
        <v>0</v>
      </c>
      <c r="U28" s="158">
        <v>0</v>
      </c>
      <c r="V28" s="158">
        <v>17665000</v>
      </c>
      <c r="W28" s="158">
        <f t="shared" si="0"/>
        <v>1055.5595391749127</v>
      </c>
      <c r="X28" s="99">
        <v>11424</v>
      </c>
      <c r="Y28" s="160" t="s">
        <v>123</v>
      </c>
    </row>
    <row r="29" spans="1:25" s="161" customFormat="1" ht="15">
      <c r="A29" s="154">
        <v>21</v>
      </c>
      <c r="B29" s="68" t="s">
        <v>70</v>
      </c>
      <c r="C29" s="68" t="s">
        <v>71</v>
      </c>
      <c r="D29" s="68" t="s">
        <v>76</v>
      </c>
      <c r="E29" s="68" t="s">
        <v>89</v>
      </c>
      <c r="F29" s="156">
        <v>6</v>
      </c>
      <c r="G29" s="156"/>
      <c r="H29" s="156"/>
      <c r="I29" s="156">
        <v>1979</v>
      </c>
      <c r="J29" s="156"/>
      <c r="K29" s="156" t="s">
        <v>82</v>
      </c>
      <c r="L29" s="157">
        <v>9</v>
      </c>
      <c r="M29" s="157">
        <v>4</v>
      </c>
      <c r="N29" s="62">
        <v>11340.06</v>
      </c>
      <c r="O29" s="62">
        <v>7712.2</v>
      </c>
      <c r="P29" s="62">
        <v>7265.9</v>
      </c>
      <c r="Q29" s="99">
        <v>369</v>
      </c>
      <c r="R29" s="158">
        <v>8865000</v>
      </c>
      <c r="S29" s="158">
        <v>0</v>
      </c>
      <c r="T29" s="158">
        <v>0</v>
      </c>
      <c r="U29" s="158">
        <v>0</v>
      </c>
      <c r="V29" s="158">
        <v>8865000</v>
      </c>
      <c r="W29" s="158">
        <f t="shared" si="0"/>
        <v>1149.47745131091</v>
      </c>
      <c r="X29" s="99">
        <v>11424</v>
      </c>
      <c r="Y29" s="160" t="s">
        <v>123</v>
      </c>
    </row>
    <row r="30" spans="1:25" s="161" customFormat="1" ht="15">
      <c r="A30" s="154">
        <v>22</v>
      </c>
      <c r="B30" s="68" t="s">
        <v>70</v>
      </c>
      <c r="C30" s="68" t="s">
        <v>71</v>
      </c>
      <c r="D30" s="68" t="s">
        <v>76</v>
      </c>
      <c r="E30" s="68" t="s">
        <v>89</v>
      </c>
      <c r="F30" s="156">
        <v>77</v>
      </c>
      <c r="G30" s="156"/>
      <c r="H30" s="156"/>
      <c r="I30" s="162">
        <v>1995</v>
      </c>
      <c r="J30" s="162"/>
      <c r="K30" s="162" t="s">
        <v>120</v>
      </c>
      <c r="L30" s="75">
        <v>5</v>
      </c>
      <c r="M30" s="75">
        <v>4</v>
      </c>
      <c r="N30" s="62">
        <v>3467.6</v>
      </c>
      <c r="O30" s="62">
        <v>2984.3</v>
      </c>
      <c r="P30" s="62">
        <v>2984.3</v>
      </c>
      <c r="Q30" s="99">
        <v>129</v>
      </c>
      <c r="R30" s="62">
        <v>2464941.58</v>
      </c>
      <c r="S30" s="62">
        <v>0</v>
      </c>
      <c r="T30" s="62">
        <v>0</v>
      </c>
      <c r="U30" s="62">
        <v>0</v>
      </c>
      <c r="V30" s="62">
        <v>2464941.58</v>
      </c>
      <c r="W30" s="158">
        <f t="shared" si="0"/>
        <v>825.9697684549141</v>
      </c>
      <c r="X30" s="99">
        <v>11424</v>
      </c>
      <c r="Y30" s="160" t="s">
        <v>123</v>
      </c>
    </row>
    <row r="31" spans="1:25" s="161" customFormat="1" ht="15">
      <c r="A31" s="154">
        <v>23</v>
      </c>
      <c r="B31" s="68" t="s">
        <v>70</v>
      </c>
      <c r="C31" s="68" t="s">
        <v>71</v>
      </c>
      <c r="D31" s="68" t="s">
        <v>76</v>
      </c>
      <c r="E31" s="68" t="s">
        <v>89</v>
      </c>
      <c r="F31" s="156">
        <v>82</v>
      </c>
      <c r="G31" s="156"/>
      <c r="H31" s="156"/>
      <c r="I31" s="156">
        <v>1981</v>
      </c>
      <c r="J31" s="156"/>
      <c r="K31" s="156" t="s">
        <v>75</v>
      </c>
      <c r="L31" s="157">
        <v>12</v>
      </c>
      <c r="M31" s="157">
        <v>1</v>
      </c>
      <c r="N31" s="62">
        <v>4981.2</v>
      </c>
      <c r="O31" s="62">
        <v>4417</v>
      </c>
      <c r="P31" s="62">
        <v>4031.9</v>
      </c>
      <c r="Q31" s="99">
        <v>167</v>
      </c>
      <c r="R31" s="158">
        <v>2408283.01</v>
      </c>
      <c r="S31" s="158">
        <v>0</v>
      </c>
      <c r="T31" s="158">
        <v>0</v>
      </c>
      <c r="U31" s="158">
        <v>0</v>
      </c>
      <c r="V31" s="158">
        <v>2408283.01</v>
      </c>
      <c r="W31" s="158">
        <f t="shared" si="0"/>
        <v>545.2304754358161</v>
      </c>
      <c r="X31" s="99">
        <v>11424</v>
      </c>
      <c r="Y31" s="160" t="s">
        <v>123</v>
      </c>
    </row>
    <row r="32" spans="1:25" s="161" customFormat="1" ht="15">
      <c r="A32" s="154">
        <v>24</v>
      </c>
      <c r="B32" s="68" t="s">
        <v>70</v>
      </c>
      <c r="C32" s="68" t="s">
        <v>71</v>
      </c>
      <c r="D32" s="68" t="s">
        <v>74</v>
      </c>
      <c r="E32" s="68" t="s">
        <v>104</v>
      </c>
      <c r="F32" s="156">
        <v>12</v>
      </c>
      <c r="G32" s="156"/>
      <c r="H32" s="156"/>
      <c r="I32" s="162">
        <v>1989</v>
      </c>
      <c r="J32" s="162"/>
      <c r="K32" s="162" t="s">
        <v>82</v>
      </c>
      <c r="L32" s="75">
        <v>9</v>
      </c>
      <c r="M32" s="75">
        <v>3</v>
      </c>
      <c r="N32" s="62">
        <v>7807.1</v>
      </c>
      <c r="O32" s="62">
        <v>6440.8</v>
      </c>
      <c r="P32" s="62">
        <v>6136.6</v>
      </c>
      <c r="Q32" s="99">
        <v>285</v>
      </c>
      <c r="R32" s="62">
        <v>6434000</v>
      </c>
      <c r="S32" s="62">
        <v>0</v>
      </c>
      <c r="T32" s="62">
        <v>0</v>
      </c>
      <c r="U32" s="62">
        <v>0</v>
      </c>
      <c r="V32" s="62">
        <v>6434000</v>
      </c>
      <c r="W32" s="158">
        <f t="shared" si="0"/>
        <v>998.9442305303688</v>
      </c>
      <c r="X32" s="99">
        <v>11424</v>
      </c>
      <c r="Y32" s="160" t="s">
        <v>123</v>
      </c>
    </row>
    <row r="33" spans="1:25" s="161" customFormat="1" ht="15">
      <c r="A33" s="154">
        <v>25</v>
      </c>
      <c r="B33" s="68" t="s">
        <v>70</v>
      </c>
      <c r="C33" s="68" t="s">
        <v>71</v>
      </c>
      <c r="D33" s="68" t="s">
        <v>72</v>
      </c>
      <c r="E33" s="68" t="s">
        <v>104</v>
      </c>
      <c r="F33" s="156">
        <v>9</v>
      </c>
      <c r="G33" s="156"/>
      <c r="H33" s="156"/>
      <c r="I33" s="156">
        <v>1977</v>
      </c>
      <c r="J33" s="156"/>
      <c r="K33" s="156" t="s">
        <v>75</v>
      </c>
      <c r="L33" s="157">
        <v>12</v>
      </c>
      <c r="M33" s="157">
        <v>1</v>
      </c>
      <c r="N33" s="62">
        <v>3880.3</v>
      </c>
      <c r="O33" s="62">
        <v>2303.8</v>
      </c>
      <c r="P33" s="62">
        <v>2108.7</v>
      </c>
      <c r="Q33" s="99">
        <v>184</v>
      </c>
      <c r="R33" s="158">
        <v>1636516.19</v>
      </c>
      <c r="S33" s="158">
        <v>0</v>
      </c>
      <c r="T33" s="158">
        <v>0</v>
      </c>
      <c r="U33" s="158">
        <v>0</v>
      </c>
      <c r="V33" s="158">
        <v>1636516.19</v>
      </c>
      <c r="W33" s="158">
        <f t="shared" si="0"/>
        <v>710.3551480163208</v>
      </c>
      <c r="X33" s="99">
        <v>11424</v>
      </c>
      <c r="Y33" s="160" t="s">
        <v>123</v>
      </c>
    </row>
    <row r="34" spans="1:25" s="161" customFormat="1" ht="15">
      <c r="A34" s="154">
        <v>26</v>
      </c>
      <c r="B34" s="68" t="s">
        <v>70</v>
      </c>
      <c r="C34" s="68" t="s">
        <v>71</v>
      </c>
      <c r="D34" s="68" t="s">
        <v>74</v>
      </c>
      <c r="E34" s="68" t="s">
        <v>86</v>
      </c>
      <c r="F34" s="156">
        <v>27</v>
      </c>
      <c r="G34" s="156"/>
      <c r="H34" s="156"/>
      <c r="I34" s="156">
        <v>1991</v>
      </c>
      <c r="J34" s="156"/>
      <c r="K34" s="156" t="s">
        <v>82</v>
      </c>
      <c r="L34" s="157">
        <v>9</v>
      </c>
      <c r="M34" s="157">
        <v>6</v>
      </c>
      <c r="N34" s="62">
        <v>18536.24</v>
      </c>
      <c r="O34" s="62">
        <v>12635</v>
      </c>
      <c r="P34" s="62">
        <v>11649.3</v>
      </c>
      <c r="Q34" s="99">
        <v>686</v>
      </c>
      <c r="R34" s="158">
        <v>13265000</v>
      </c>
      <c r="S34" s="158">
        <v>0</v>
      </c>
      <c r="T34" s="158">
        <v>0</v>
      </c>
      <c r="U34" s="158">
        <v>0</v>
      </c>
      <c r="V34" s="158">
        <v>13265000</v>
      </c>
      <c r="W34" s="158">
        <f t="shared" si="0"/>
        <v>1049.8614958448754</v>
      </c>
      <c r="X34" s="99">
        <v>11424</v>
      </c>
      <c r="Y34" s="160" t="s">
        <v>123</v>
      </c>
    </row>
    <row r="35" spans="1:25" s="161" customFormat="1" ht="15">
      <c r="A35" s="154">
        <v>27</v>
      </c>
      <c r="B35" s="68" t="s">
        <v>70</v>
      </c>
      <c r="C35" s="68" t="s">
        <v>71</v>
      </c>
      <c r="D35" s="68" t="s">
        <v>74</v>
      </c>
      <c r="E35" s="68" t="s">
        <v>86</v>
      </c>
      <c r="F35" s="156">
        <v>41</v>
      </c>
      <c r="G35" s="156"/>
      <c r="H35" s="156"/>
      <c r="I35" s="156">
        <v>1993</v>
      </c>
      <c r="J35" s="156"/>
      <c r="K35" s="156" t="s">
        <v>82</v>
      </c>
      <c r="L35" s="157">
        <v>9</v>
      </c>
      <c r="M35" s="157">
        <v>4</v>
      </c>
      <c r="N35" s="62">
        <v>11470.06</v>
      </c>
      <c r="O35" s="62">
        <v>7721</v>
      </c>
      <c r="P35" s="62">
        <v>7430</v>
      </c>
      <c r="Q35" s="99">
        <v>348</v>
      </c>
      <c r="R35" s="158">
        <v>8865000</v>
      </c>
      <c r="S35" s="158">
        <v>0</v>
      </c>
      <c r="T35" s="158">
        <v>0</v>
      </c>
      <c r="U35" s="158">
        <v>0</v>
      </c>
      <c r="V35" s="158">
        <v>8865000</v>
      </c>
      <c r="W35" s="158">
        <f t="shared" si="0"/>
        <v>1148.1673358373268</v>
      </c>
      <c r="X35" s="99">
        <v>11424</v>
      </c>
      <c r="Y35" s="160" t="s">
        <v>123</v>
      </c>
    </row>
    <row r="36" spans="1:25" s="161" customFormat="1" ht="15">
      <c r="A36" s="154">
        <v>28</v>
      </c>
      <c r="B36" s="68" t="s">
        <v>70</v>
      </c>
      <c r="C36" s="68" t="s">
        <v>71</v>
      </c>
      <c r="D36" s="68" t="s">
        <v>74</v>
      </c>
      <c r="E36" s="68" t="s">
        <v>81</v>
      </c>
      <c r="F36" s="141">
        <v>2</v>
      </c>
      <c r="G36" s="141"/>
      <c r="H36" s="141"/>
      <c r="I36" s="141">
        <v>1991</v>
      </c>
      <c r="J36" s="163"/>
      <c r="K36" s="141" t="s">
        <v>82</v>
      </c>
      <c r="L36" s="164">
        <v>9</v>
      </c>
      <c r="M36" s="164">
        <v>7</v>
      </c>
      <c r="N36" s="62">
        <v>20746.81</v>
      </c>
      <c r="O36" s="62">
        <v>14251.6</v>
      </c>
      <c r="P36" s="62">
        <v>13822.7</v>
      </c>
      <c r="Q36" s="99">
        <v>668</v>
      </c>
      <c r="R36" s="158">
        <v>15465000</v>
      </c>
      <c r="S36" s="158">
        <v>0</v>
      </c>
      <c r="T36" s="158">
        <v>0</v>
      </c>
      <c r="U36" s="158">
        <v>0</v>
      </c>
      <c r="V36" s="158">
        <v>15465000</v>
      </c>
      <c r="W36" s="158">
        <f t="shared" si="0"/>
        <v>1085.141317466109</v>
      </c>
      <c r="X36" s="99">
        <v>11424</v>
      </c>
      <c r="Y36" s="160" t="s">
        <v>123</v>
      </c>
    </row>
    <row r="37" spans="1:25" s="161" customFormat="1" ht="15">
      <c r="A37" s="154">
        <v>29</v>
      </c>
      <c r="B37" s="68" t="s">
        <v>70</v>
      </c>
      <c r="C37" s="68" t="s">
        <v>71</v>
      </c>
      <c r="D37" s="68" t="s">
        <v>72</v>
      </c>
      <c r="E37" s="68" t="s">
        <v>81</v>
      </c>
      <c r="F37" s="141">
        <v>23</v>
      </c>
      <c r="G37" s="141"/>
      <c r="H37" s="141"/>
      <c r="I37" s="141">
        <v>1983</v>
      </c>
      <c r="J37" s="163"/>
      <c r="K37" s="141" t="s">
        <v>120</v>
      </c>
      <c r="L37" s="164">
        <v>9</v>
      </c>
      <c r="M37" s="164">
        <v>5</v>
      </c>
      <c r="N37" s="62">
        <v>10523.4</v>
      </c>
      <c r="O37" s="62">
        <v>9049.5</v>
      </c>
      <c r="P37" s="62">
        <v>8525.5</v>
      </c>
      <c r="Q37" s="99">
        <v>349</v>
      </c>
      <c r="R37" s="158">
        <v>6434000</v>
      </c>
      <c r="S37" s="158">
        <v>0</v>
      </c>
      <c r="T37" s="158">
        <v>0</v>
      </c>
      <c r="U37" s="158">
        <v>0</v>
      </c>
      <c r="V37" s="158">
        <v>6434000</v>
      </c>
      <c r="W37" s="158">
        <f t="shared" si="0"/>
        <v>710.9785070998398</v>
      </c>
      <c r="X37" s="99">
        <v>11424</v>
      </c>
      <c r="Y37" s="160" t="s">
        <v>123</v>
      </c>
    </row>
    <row r="38" spans="1:25" s="161" customFormat="1" ht="15">
      <c r="A38" s="154">
        <v>30</v>
      </c>
      <c r="B38" s="68" t="s">
        <v>70</v>
      </c>
      <c r="C38" s="68" t="s">
        <v>71</v>
      </c>
      <c r="D38" s="68" t="s">
        <v>74</v>
      </c>
      <c r="E38" s="68" t="s">
        <v>81</v>
      </c>
      <c r="F38" s="141">
        <v>24</v>
      </c>
      <c r="G38" s="141"/>
      <c r="H38" s="141"/>
      <c r="I38" s="141">
        <v>1990</v>
      </c>
      <c r="J38" s="163"/>
      <c r="K38" s="141" t="s">
        <v>82</v>
      </c>
      <c r="L38" s="164">
        <v>9</v>
      </c>
      <c r="M38" s="164">
        <v>9</v>
      </c>
      <c r="N38" s="62">
        <v>25816.4</v>
      </c>
      <c r="O38" s="62">
        <v>17253.7</v>
      </c>
      <c r="P38" s="62">
        <v>16320.6</v>
      </c>
      <c r="Q38" s="99">
        <v>809</v>
      </c>
      <c r="R38" s="158">
        <v>19865000</v>
      </c>
      <c r="S38" s="158">
        <v>0</v>
      </c>
      <c r="T38" s="158">
        <v>0</v>
      </c>
      <c r="U38" s="158">
        <v>0</v>
      </c>
      <c r="V38" s="158">
        <v>19865000</v>
      </c>
      <c r="W38" s="158">
        <f t="shared" si="0"/>
        <v>1151.34724725711</v>
      </c>
      <c r="X38" s="99">
        <v>11424</v>
      </c>
      <c r="Y38" s="160" t="s">
        <v>123</v>
      </c>
    </row>
    <row r="39" spans="1:25" s="161" customFormat="1" ht="15">
      <c r="A39" s="154">
        <v>31</v>
      </c>
      <c r="B39" s="68" t="s">
        <v>70</v>
      </c>
      <c r="C39" s="68" t="s">
        <v>71</v>
      </c>
      <c r="D39" s="68" t="s">
        <v>74</v>
      </c>
      <c r="E39" s="68" t="s">
        <v>81</v>
      </c>
      <c r="F39" s="141">
        <v>36</v>
      </c>
      <c r="G39" s="141"/>
      <c r="H39" s="141"/>
      <c r="I39" s="141">
        <v>1990</v>
      </c>
      <c r="J39" s="163"/>
      <c r="K39" s="141" t="s">
        <v>82</v>
      </c>
      <c r="L39" s="164">
        <v>9</v>
      </c>
      <c r="M39" s="164">
        <v>10</v>
      </c>
      <c r="N39" s="62">
        <v>29633.1</v>
      </c>
      <c r="O39" s="62">
        <v>19556.4</v>
      </c>
      <c r="P39" s="62">
        <v>18429.1</v>
      </c>
      <c r="Q39" s="99">
        <v>880</v>
      </c>
      <c r="R39" s="158">
        <v>22065000</v>
      </c>
      <c r="S39" s="158">
        <v>0</v>
      </c>
      <c r="T39" s="158">
        <v>0</v>
      </c>
      <c r="U39" s="158">
        <v>0</v>
      </c>
      <c r="V39" s="158">
        <v>22065000</v>
      </c>
      <c r="W39" s="158">
        <f t="shared" si="0"/>
        <v>1128.275142664294</v>
      </c>
      <c r="X39" s="99">
        <v>11424</v>
      </c>
      <c r="Y39" s="160" t="s">
        <v>123</v>
      </c>
    </row>
    <row r="40" spans="1:25" s="161" customFormat="1" ht="15">
      <c r="A40" s="154">
        <v>32</v>
      </c>
      <c r="B40" s="68" t="s">
        <v>70</v>
      </c>
      <c r="C40" s="68" t="s">
        <v>71</v>
      </c>
      <c r="D40" s="68" t="s">
        <v>74</v>
      </c>
      <c r="E40" s="68" t="s">
        <v>81</v>
      </c>
      <c r="F40" s="141">
        <v>42</v>
      </c>
      <c r="G40" s="141"/>
      <c r="H40" s="141"/>
      <c r="I40" s="141">
        <v>1993</v>
      </c>
      <c r="J40" s="163"/>
      <c r="K40" s="141" t="s">
        <v>82</v>
      </c>
      <c r="L40" s="164">
        <v>9</v>
      </c>
      <c r="M40" s="164">
        <v>3</v>
      </c>
      <c r="N40" s="62">
        <v>6544.9</v>
      </c>
      <c r="O40" s="62">
        <v>5704.8</v>
      </c>
      <c r="P40" s="62">
        <v>5704.8</v>
      </c>
      <c r="Q40" s="99">
        <v>279</v>
      </c>
      <c r="R40" s="158">
        <v>6665000</v>
      </c>
      <c r="S40" s="158">
        <v>0</v>
      </c>
      <c r="T40" s="158">
        <v>0</v>
      </c>
      <c r="U40" s="158">
        <v>0</v>
      </c>
      <c r="V40" s="158">
        <v>6665000</v>
      </c>
      <c r="W40" s="158">
        <f t="shared" si="0"/>
        <v>1168.3144019071658</v>
      </c>
      <c r="X40" s="99">
        <v>11424</v>
      </c>
      <c r="Y40" s="160" t="s">
        <v>123</v>
      </c>
    </row>
    <row r="41" spans="1:25" s="161" customFormat="1" ht="15">
      <c r="A41" s="154">
        <v>33</v>
      </c>
      <c r="B41" s="68" t="s">
        <v>70</v>
      </c>
      <c r="C41" s="68" t="s">
        <v>71</v>
      </c>
      <c r="D41" s="68" t="s">
        <v>72</v>
      </c>
      <c r="E41" s="68" t="s">
        <v>81</v>
      </c>
      <c r="F41" s="141">
        <v>43</v>
      </c>
      <c r="G41" s="141"/>
      <c r="H41" s="141"/>
      <c r="I41" s="141">
        <v>1983</v>
      </c>
      <c r="J41" s="163"/>
      <c r="K41" s="141" t="s">
        <v>120</v>
      </c>
      <c r="L41" s="164">
        <v>9</v>
      </c>
      <c r="M41" s="164">
        <v>3</v>
      </c>
      <c r="N41" s="62">
        <v>7102.8</v>
      </c>
      <c r="O41" s="62">
        <v>6174</v>
      </c>
      <c r="P41" s="62">
        <v>5792.2</v>
      </c>
      <c r="Q41" s="99">
        <v>249</v>
      </c>
      <c r="R41" s="158">
        <v>6434000</v>
      </c>
      <c r="S41" s="158">
        <v>0</v>
      </c>
      <c r="T41" s="158">
        <v>0</v>
      </c>
      <c r="U41" s="158">
        <v>0</v>
      </c>
      <c r="V41" s="158">
        <v>6434000</v>
      </c>
      <c r="W41" s="158">
        <f t="shared" si="0"/>
        <v>1042.1120829284096</v>
      </c>
      <c r="X41" s="99">
        <v>11424</v>
      </c>
      <c r="Y41" s="160" t="s">
        <v>123</v>
      </c>
    </row>
    <row r="42" spans="1:25" s="161" customFormat="1" ht="15">
      <c r="A42" s="154">
        <v>34</v>
      </c>
      <c r="B42" s="68" t="s">
        <v>70</v>
      </c>
      <c r="C42" s="68" t="s">
        <v>71</v>
      </c>
      <c r="D42" s="68" t="s">
        <v>74</v>
      </c>
      <c r="E42" s="68" t="s">
        <v>81</v>
      </c>
      <c r="F42" s="141">
        <v>46</v>
      </c>
      <c r="G42" s="141"/>
      <c r="H42" s="141"/>
      <c r="I42" s="141">
        <v>1994</v>
      </c>
      <c r="J42" s="163"/>
      <c r="K42" s="141" t="s">
        <v>82</v>
      </c>
      <c r="L42" s="164">
        <v>9</v>
      </c>
      <c r="M42" s="164">
        <v>3</v>
      </c>
      <c r="N42" s="62">
        <v>6577.9</v>
      </c>
      <c r="O42" s="62">
        <v>5726.5</v>
      </c>
      <c r="P42" s="62">
        <v>5726.5</v>
      </c>
      <c r="Q42" s="99">
        <v>242</v>
      </c>
      <c r="R42" s="158">
        <v>6665000</v>
      </c>
      <c r="S42" s="158">
        <v>0</v>
      </c>
      <c r="T42" s="158">
        <v>0</v>
      </c>
      <c r="U42" s="158">
        <v>0</v>
      </c>
      <c r="V42" s="158">
        <v>6665000</v>
      </c>
      <c r="W42" s="158">
        <f t="shared" si="0"/>
        <v>1163.8871911289618</v>
      </c>
      <c r="X42" s="99">
        <v>11424</v>
      </c>
      <c r="Y42" s="160" t="s">
        <v>123</v>
      </c>
    </row>
    <row r="43" spans="1:25" s="161" customFormat="1" ht="15">
      <c r="A43" s="154">
        <v>35</v>
      </c>
      <c r="B43" s="68" t="s">
        <v>70</v>
      </c>
      <c r="C43" s="68" t="s">
        <v>71</v>
      </c>
      <c r="D43" s="68" t="s">
        <v>74</v>
      </c>
      <c r="E43" s="68" t="s">
        <v>81</v>
      </c>
      <c r="F43" s="165">
        <v>51</v>
      </c>
      <c r="G43" s="141"/>
      <c r="H43" s="141"/>
      <c r="I43" s="141">
        <v>1985</v>
      </c>
      <c r="J43" s="163"/>
      <c r="K43" s="141" t="s">
        <v>82</v>
      </c>
      <c r="L43" s="164">
        <v>9</v>
      </c>
      <c r="M43" s="164">
        <v>3</v>
      </c>
      <c r="N43" s="62">
        <v>7204.8</v>
      </c>
      <c r="O43" s="62">
        <v>6254.4</v>
      </c>
      <c r="P43" s="62">
        <v>5939.3</v>
      </c>
      <c r="Q43" s="99">
        <v>311</v>
      </c>
      <c r="R43" s="158">
        <v>6434000</v>
      </c>
      <c r="S43" s="158">
        <v>0</v>
      </c>
      <c r="T43" s="158">
        <v>0</v>
      </c>
      <c r="U43" s="158">
        <v>0</v>
      </c>
      <c r="V43" s="158">
        <v>6434000</v>
      </c>
      <c r="W43" s="158">
        <f t="shared" si="0"/>
        <v>1028.715784088002</v>
      </c>
      <c r="X43" s="99">
        <v>11424</v>
      </c>
      <c r="Y43" s="160" t="s">
        <v>123</v>
      </c>
    </row>
    <row r="44" spans="1:25" s="161" customFormat="1" ht="15">
      <c r="A44" s="154">
        <v>36</v>
      </c>
      <c r="B44" s="68" t="s">
        <v>70</v>
      </c>
      <c r="C44" s="68" t="s">
        <v>71</v>
      </c>
      <c r="D44" s="68" t="s">
        <v>72</v>
      </c>
      <c r="E44" s="68" t="s">
        <v>81</v>
      </c>
      <c r="F44" s="141">
        <v>63</v>
      </c>
      <c r="G44" s="141"/>
      <c r="H44" s="141"/>
      <c r="I44" s="141">
        <v>1986</v>
      </c>
      <c r="J44" s="163"/>
      <c r="K44" s="141" t="s">
        <v>82</v>
      </c>
      <c r="L44" s="164">
        <v>9</v>
      </c>
      <c r="M44" s="164">
        <v>3</v>
      </c>
      <c r="N44" s="62">
        <v>7321.9</v>
      </c>
      <c r="O44" s="62">
        <v>6241.7</v>
      </c>
      <c r="P44" s="62">
        <v>5858.7</v>
      </c>
      <c r="Q44" s="99">
        <v>250</v>
      </c>
      <c r="R44" s="158">
        <v>6665000</v>
      </c>
      <c r="S44" s="158">
        <v>0</v>
      </c>
      <c r="T44" s="158">
        <v>0</v>
      </c>
      <c r="U44" s="158">
        <v>0</v>
      </c>
      <c r="V44" s="158">
        <v>6665000</v>
      </c>
      <c r="W44" s="158">
        <f t="shared" si="0"/>
        <v>1067.8180623868498</v>
      </c>
      <c r="X44" s="99">
        <v>11424</v>
      </c>
      <c r="Y44" s="160" t="s">
        <v>123</v>
      </c>
    </row>
    <row r="45" spans="1:25" s="161" customFormat="1" ht="30">
      <c r="A45" s="154">
        <v>37</v>
      </c>
      <c r="B45" s="68" t="s">
        <v>70</v>
      </c>
      <c r="C45" s="68" t="s">
        <v>71</v>
      </c>
      <c r="D45" s="68" t="s">
        <v>72</v>
      </c>
      <c r="E45" s="68" t="s">
        <v>107</v>
      </c>
      <c r="F45" s="141" t="s">
        <v>108</v>
      </c>
      <c r="G45" s="141"/>
      <c r="H45" s="141"/>
      <c r="I45" s="141">
        <v>1939</v>
      </c>
      <c r="J45" s="163"/>
      <c r="K45" s="141" t="s">
        <v>75</v>
      </c>
      <c r="L45" s="164">
        <v>2</v>
      </c>
      <c r="M45" s="164">
        <v>2</v>
      </c>
      <c r="N45" s="62">
        <v>477.2</v>
      </c>
      <c r="O45" s="62">
        <v>445.6</v>
      </c>
      <c r="P45" s="62">
        <v>221.4</v>
      </c>
      <c r="Q45" s="99">
        <v>35</v>
      </c>
      <c r="R45" s="158">
        <v>1974977.82</v>
      </c>
      <c r="S45" s="158">
        <v>0</v>
      </c>
      <c r="T45" s="158">
        <v>0</v>
      </c>
      <c r="U45" s="158">
        <v>0</v>
      </c>
      <c r="V45" s="158">
        <v>1974977.82</v>
      </c>
      <c r="W45" s="158">
        <f t="shared" si="0"/>
        <v>4432.1764362657095</v>
      </c>
      <c r="X45" s="99">
        <v>11424</v>
      </c>
      <c r="Y45" s="160" t="s">
        <v>123</v>
      </c>
    </row>
    <row r="46" spans="1:25" s="161" customFormat="1" ht="15">
      <c r="A46" s="154">
        <v>38</v>
      </c>
      <c r="B46" s="68" t="s">
        <v>70</v>
      </c>
      <c r="C46" s="68" t="s">
        <v>71</v>
      </c>
      <c r="D46" s="68" t="s">
        <v>72</v>
      </c>
      <c r="E46" s="68" t="s">
        <v>85</v>
      </c>
      <c r="F46" s="141">
        <v>1</v>
      </c>
      <c r="G46" s="141"/>
      <c r="H46" s="141"/>
      <c r="I46" s="141">
        <v>1960</v>
      </c>
      <c r="J46" s="163"/>
      <c r="K46" s="141" t="s">
        <v>75</v>
      </c>
      <c r="L46" s="164">
        <v>4</v>
      </c>
      <c r="M46" s="164">
        <v>3</v>
      </c>
      <c r="N46" s="62">
        <v>2181.3</v>
      </c>
      <c r="O46" s="62">
        <v>2032.3000000000002</v>
      </c>
      <c r="P46" s="62">
        <v>1456.5000000000002</v>
      </c>
      <c r="Q46" s="99">
        <v>73</v>
      </c>
      <c r="R46" s="158">
        <v>6534715.68</v>
      </c>
      <c r="S46" s="158">
        <v>0</v>
      </c>
      <c r="T46" s="158">
        <v>0</v>
      </c>
      <c r="U46" s="158">
        <v>0</v>
      </c>
      <c r="V46" s="158">
        <v>6534715.68</v>
      </c>
      <c r="W46" s="158">
        <f t="shared" si="0"/>
        <v>3215.4286670275055</v>
      </c>
      <c r="X46" s="99">
        <v>11424</v>
      </c>
      <c r="Y46" s="160" t="s">
        <v>123</v>
      </c>
    </row>
    <row r="47" spans="1:25" s="161" customFormat="1" ht="15">
      <c r="A47" s="154">
        <v>39</v>
      </c>
      <c r="B47" s="68" t="s">
        <v>70</v>
      </c>
      <c r="C47" s="68" t="s">
        <v>71</v>
      </c>
      <c r="D47" s="68" t="s">
        <v>72</v>
      </c>
      <c r="E47" s="68" t="s">
        <v>105</v>
      </c>
      <c r="F47" s="141">
        <v>13</v>
      </c>
      <c r="G47" s="141"/>
      <c r="H47" s="141"/>
      <c r="I47" s="141">
        <v>1976</v>
      </c>
      <c r="J47" s="163"/>
      <c r="K47" s="141" t="s">
        <v>75</v>
      </c>
      <c r="L47" s="164">
        <v>9</v>
      </c>
      <c r="M47" s="164">
        <v>4</v>
      </c>
      <c r="N47" s="62">
        <v>8237.4</v>
      </c>
      <c r="O47" s="62">
        <v>7523.4</v>
      </c>
      <c r="P47" s="62">
        <v>7523.4</v>
      </c>
      <c r="Q47" s="99">
        <v>144</v>
      </c>
      <c r="R47" s="158">
        <v>8557000</v>
      </c>
      <c r="S47" s="158">
        <v>0</v>
      </c>
      <c r="T47" s="158">
        <v>0</v>
      </c>
      <c r="U47" s="158">
        <v>0</v>
      </c>
      <c r="V47" s="158">
        <v>8557000</v>
      </c>
      <c r="W47" s="158">
        <f t="shared" si="0"/>
        <v>1137.3846930908899</v>
      </c>
      <c r="X47" s="99">
        <v>11424</v>
      </c>
      <c r="Y47" s="160" t="s">
        <v>123</v>
      </c>
    </row>
    <row r="48" spans="1:25" s="161" customFormat="1" ht="15">
      <c r="A48" s="154">
        <v>40</v>
      </c>
      <c r="B48" s="68" t="s">
        <v>70</v>
      </c>
      <c r="C48" s="68" t="s">
        <v>71</v>
      </c>
      <c r="D48" s="68" t="s">
        <v>72</v>
      </c>
      <c r="E48" s="68" t="s">
        <v>105</v>
      </c>
      <c r="F48" s="141">
        <v>15</v>
      </c>
      <c r="G48" s="141"/>
      <c r="H48" s="141"/>
      <c r="I48" s="141">
        <v>1975</v>
      </c>
      <c r="J48" s="163"/>
      <c r="K48" s="141" t="s">
        <v>75</v>
      </c>
      <c r="L48" s="164">
        <v>9</v>
      </c>
      <c r="M48" s="164">
        <v>4</v>
      </c>
      <c r="N48" s="62">
        <v>8197.8</v>
      </c>
      <c r="O48" s="62">
        <v>7494.2</v>
      </c>
      <c r="P48" s="62">
        <v>7494.2</v>
      </c>
      <c r="Q48" s="99">
        <v>144</v>
      </c>
      <c r="R48" s="158">
        <v>8557000</v>
      </c>
      <c r="S48" s="158">
        <v>0</v>
      </c>
      <c r="T48" s="158">
        <v>0</v>
      </c>
      <c r="U48" s="158">
        <v>0</v>
      </c>
      <c r="V48" s="158">
        <v>8557000</v>
      </c>
      <c r="W48" s="158">
        <f t="shared" si="0"/>
        <v>1141.8163379680286</v>
      </c>
      <c r="X48" s="99">
        <v>11424</v>
      </c>
      <c r="Y48" s="160" t="s">
        <v>123</v>
      </c>
    </row>
    <row r="49" spans="1:25" s="161" customFormat="1" ht="15">
      <c r="A49" s="154">
        <v>41</v>
      </c>
      <c r="B49" s="68" t="s">
        <v>70</v>
      </c>
      <c r="C49" s="68" t="s">
        <v>71</v>
      </c>
      <c r="D49" s="68" t="s">
        <v>72</v>
      </c>
      <c r="E49" s="68" t="s">
        <v>91</v>
      </c>
      <c r="F49" s="141">
        <v>10</v>
      </c>
      <c r="G49" s="141"/>
      <c r="H49" s="141"/>
      <c r="I49" s="141">
        <v>1988</v>
      </c>
      <c r="J49" s="163"/>
      <c r="K49" s="141" t="s">
        <v>119</v>
      </c>
      <c r="L49" s="164">
        <v>9</v>
      </c>
      <c r="M49" s="164">
        <v>2</v>
      </c>
      <c r="N49" s="62">
        <v>5280.7</v>
      </c>
      <c r="O49" s="62">
        <v>4136.1</v>
      </c>
      <c r="P49" s="62">
        <v>4136.1</v>
      </c>
      <c r="Q49" s="99">
        <v>208</v>
      </c>
      <c r="R49" s="158">
        <v>4311000</v>
      </c>
      <c r="S49" s="158">
        <v>0</v>
      </c>
      <c r="T49" s="158">
        <v>0</v>
      </c>
      <c r="U49" s="158">
        <v>0</v>
      </c>
      <c r="V49" s="158">
        <v>4311000</v>
      </c>
      <c r="W49" s="158">
        <f t="shared" si="0"/>
        <v>1042.2862116486544</v>
      </c>
      <c r="X49" s="99">
        <v>11424</v>
      </c>
      <c r="Y49" s="160" t="s">
        <v>123</v>
      </c>
    </row>
    <row r="50" spans="1:25" s="161" customFormat="1" ht="15">
      <c r="A50" s="154">
        <v>42</v>
      </c>
      <c r="B50" s="68" t="s">
        <v>70</v>
      </c>
      <c r="C50" s="68" t="s">
        <v>71</v>
      </c>
      <c r="D50" s="68" t="s">
        <v>72</v>
      </c>
      <c r="E50" s="68" t="s">
        <v>91</v>
      </c>
      <c r="F50" s="141">
        <v>9</v>
      </c>
      <c r="G50" s="141"/>
      <c r="H50" s="141"/>
      <c r="I50" s="141">
        <v>1981</v>
      </c>
      <c r="J50" s="163"/>
      <c r="K50" s="141" t="s">
        <v>120</v>
      </c>
      <c r="L50" s="164">
        <v>9</v>
      </c>
      <c r="M50" s="164">
        <v>3</v>
      </c>
      <c r="N50" s="62">
        <v>6605.1</v>
      </c>
      <c r="O50" s="62">
        <v>5630.8</v>
      </c>
      <c r="P50" s="62">
        <v>4695.7</v>
      </c>
      <c r="Q50" s="99">
        <v>287</v>
      </c>
      <c r="R50" s="158">
        <v>6434000</v>
      </c>
      <c r="S50" s="158">
        <v>0</v>
      </c>
      <c r="T50" s="158">
        <v>0</v>
      </c>
      <c r="U50" s="158">
        <v>0</v>
      </c>
      <c r="V50" s="158">
        <v>6434000</v>
      </c>
      <c r="W50" s="158">
        <f t="shared" si="0"/>
        <v>1142.6440292675995</v>
      </c>
      <c r="X50" s="99">
        <v>11424</v>
      </c>
      <c r="Y50" s="160" t="s">
        <v>123</v>
      </c>
    </row>
    <row r="51" spans="1:25" s="161" customFormat="1" ht="15">
      <c r="A51" s="154">
        <v>43</v>
      </c>
      <c r="B51" s="68" t="s">
        <v>70</v>
      </c>
      <c r="C51" s="68" t="s">
        <v>71</v>
      </c>
      <c r="D51" s="68" t="s">
        <v>72</v>
      </c>
      <c r="E51" s="68" t="s">
        <v>106</v>
      </c>
      <c r="F51" s="141">
        <v>18</v>
      </c>
      <c r="G51" s="141"/>
      <c r="H51" s="141"/>
      <c r="I51" s="141">
        <v>1974</v>
      </c>
      <c r="J51" s="163"/>
      <c r="K51" s="141" t="s">
        <v>75</v>
      </c>
      <c r="L51" s="164">
        <v>5</v>
      </c>
      <c r="M51" s="164">
        <v>6</v>
      </c>
      <c r="N51" s="62">
        <v>4624.8</v>
      </c>
      <c r="O51" s="62">
        <v>4148.7</v>
      </c>
      <c r="P51" s="62">
        <v>4054.4</v>
      </c>
      <c r="Q51" s="99">
        <v>145</v>
      </c>
      <c r="R51" s="158">
        <v>3695525.13</v>
      </c>
      <c r="S51" s="158">
        <v>0</v>
      </c>
      <c r="T51" s="158">
        <v>0</v>
      </c>
      <c r="U51" s="158">
        <v>0</v>
      </c>
      <c r="V51" s="158">
        <v>3695525.13</v>
      </c>
      <c r="W51" s="158">
        <f t="shared" si="0"/>
        <v>890.7670185841348</v>
      </c>
      <c r="X51" s="99">
        <v>11424</v>
      </c>
      <c r="Y51" s="160" t="s">
        <v>123</v>
      </c>
    </row>
    <row r="52" spans="1:25" s="161" customFormat="1" ht="15">
      <c r="A52" s="154">
        <v>44</v>
      </c>
      <c r="B52" s="68" t="s">
        <v>70</v>
      </c>
      <c r="C52" s="68" t="s">
        <v>71</v>
      </c>
      <c r="D52" s="68" t="s">
        <v>74</v>
      </c>
      <c r="E52" s="68" t="s">
        <v>106</v>
      </c>
      <c r="F52" s="141" t="s">
        <v>116</v>
      </c>
      <c r="G52" s="141"/>
      <c r="H52" s="141"/>
      <c r="I52" s="141">
        <v>1978</v>
      </c>
      <c r="J52" s="163"/>
      <c r="K52" s="141" t="s">
        <v>75</v>
      </c>
      <c r="L52" s="164">
        <v>12</v>
      </c>
      <c r="M52" s="164">
        <v>1</v>
      </c>
      <c r="N52" s="62">
        <v>4536.8</v>
      </c>
      <c r="O52" s="62">
        <v>3914</v>
      </c>
      <c r="P52" s="62">
        <v>3565.2</v>
      </c>
      <c r="Q52" s="99">
        <v>173</v>
      </c>
      <c r="R52" s="158">
        <v>2188000</v>
      </c>
      <c r="S52" s="158">
        <v>0</v>
      </c>
      <c r="T52" s="158">
        <v>0</v>
      </c>
      <c r="U52" s="158">
        <v>0</v>
      </c>
      <c r="V52" s="158">
        <v>2188000</v>
      </c>
      <c r="W52" s="158">
        <f t="shared" si="0"/>
        <v>559.0189064895247</v>
      </c>
      <c r="X52" s="99">
        <v>11424</v>
      </c>
      <c r="Y52" s="160" t="s">
        <v>123</v>
      </c>
    </row>
    <row r="53" spans="1:25" s="161" customFormat="1" ht="15">
      <c r="A53" s="154">
        <v>45</v>
      </c>
      <c r="B53" s="68" t="s">
        <v>70</v>
      </c>
      <c r="C53" s="68" t="s">
        <v>71</v>
      </c>
      <c r="D53" s="68" t="s">
        <v>74</v>
      </c>
      <c r="E53" s="68" t="s">
        <v>84</v>
      </c>
      <c r="F53" s="141">
        <v>15</v>
      </c>
      <c r="G53" s="141"/>
      <c r="H53" s="141"/>
      <c r="I53" s="141">
        <v>1971</v>
      </c>
      <c r="J53" s="163"/>
      <c r="K53" s="141" t="s">
        <v>75</v>
      </c>
      <c r="L53" s="164">
        <v>9</v>
      </c>
      <c r="M53" s="164">
        <v>6</v>
      </c>
      <c r="N53" s="62">
        <v>12552.6</v>
      </c>
      <c r="O53" s="62">
        <v>11362.8</v>
      </c>
      <c r="P53" s="62">
        <v>10744.4</v>
      </c>
      <c r="Q53" s="99">
        <v>525</v>
      </c>
      <c r="R53" s="158">
        <v>8865000</v>
      </c>
      <c r="S53" s="158">
        <v>0</v>
      </c>
      <c r="T53" s="158">
        <v>0</v>
      </c>
      <c r="U53" s="158">
        <v>0</v>
      </c>
      <c r="V53" s="158">
        <v>8865000</v>
      </c>
      <c r="W53" s="158">
        <f t="shared" si="0"/>
        <v>780.1774210581899</v>
      </c>
      <c r="X53" s="99">
        <v>11424</v>
      </c>
      <c r="Y53" s="160" t="s">
        <v>123</v>
      </c>
    </row>
    <row r="54" spans="1:25" s="161" customFormat="1" ht="15">
      <c r="A54" s="154">
        <v>46</v>
      </c>
      <c r="B54" s="68" t="s">
        <v>70</v>
      </c>
      <c r="C54" s="68" t="s">
        <v>71</v>
      </c>
      <c r="D54" s="68" t="s">
        <v>74</v>
      </c>
      <c r="E54" s="68" t="s">
        <v>84</v>
      </c>
      <c r="F54" s="141">
        <v>19</v>
      </c>
      <c r="G54" s="141"/>
      <c r="H54" s="141"/>
      <c r="I54" s="141">
        <v>1972</v>
      </c>
      <c r="J54" s="163"/>
      <c r="K54" s="141" t="s">
        <v>75</v>
      </c>
      <c r="L54" s="164">
        <v>9</v>
      </c>
      <c r="M54" s="164">
        <v>6</v>
      </c>
      <c r="N54" s="62">
        <v>12271.6</v>
      </c>
      <c r="O54" s="62">
        <v>11146.5</v>
      </c>
      <c r="P54" s="62">
        <v>10406.5</v>
      </c>
      <c r="Q54" s="99">
        <v>526</v>
      </c>
      <c r="R54" s="158">
        <v>2265000</v>
      </c>
      <c r="S54" s="158">
        <v>0</v>
      </c>
      <c r="T54" s="158">
        <v>0</v>
      </c>
      <c r="U54" s="158">
        <v>0</v>
      </c>
      <c r="V54" s="158">
        <v>2265000</v>
      </c>
      <c r="W54" s="158">
        <f t="shared" si="0"/>
        <v>203.20279908491455</v>
      </c>
      <c r="X54" s="99">
        <v>11424</v>
      </c>
      <c r="Y54" s="160" t="s">
        <v>123</v>
      </c>
    </row>
    <row r="55" spans="1:25" s="161" customFormat="1" ht="15">
      <c r="A55" s="154">
        <v>47</v>
      </c>
      <c r="B55" s="68" t="s">
        <v>70</v>
      </c>
      <c r="C55" s="68" t="s">
        <v>71</v>
      </c>
      <c r="D55" s="68" t="s">
        <v>72</v>
      </c>
      <c r="E55" s="68" t="s">
        <v>84</v>
      </c>
      <c r="F55" s="141">
        <v>2</v>
      </c>
      <c r="G55" s="141"/>
      <c r="H55" s="141" t="s">
        <v>94</v>
      </c>
      <c r="I55" s="141">
        <v>1962</v>
      </c>
      <c r="J55" s="163"/>
      <c r="K55" s="141" t="s">
        <v>75</v>
      </c>
      <c r="L55" s="164">
        <v>4</v>
      </c>
      <c r="M55" s="164">
        <v>4</v>
      </c>
      <c r="N55" s="62">
        <v>2776.2</v>
      </c>
      <c r="O55" s="62">
        <v>2559.4</v>
      </c>
      <c r="P55" s="62">
        <v>2473.6</v>
      </c>
      <c r="Q55" s="99">
        <v>126</v>
      </c>
      <c r="R55" s="158">
        <v>8261540.94</v>
      </c>
      <c r="S55" s="158">
        <v>0</v>
      </c>
      <c r="T55" s="158">
        <v>0</v>
      </c>
      <c r="U55" s="158">
        <v>0</v>
      </c>
      <c r="V55" s="158">
        <v>8261540.94</v>
      </c>
      <c r="W55" s="158">
        <f t="shared" si="0"/>
        <v>3227.920973665703</v>
      </c>
      <c r="X55" s="99">
        <v>11424</v>
      </c>
      <c r="Y55" s="160" t="s">
        <v>123</v>
      </c>
    </row>
    <row r="56" spans="1:25" s="161" customFormat="1" ht="15">
      <c r="A56" s="154">
        <v>48</v>
      </c>
      <c r="B56" s="68" t="s">
        <v>70</v>
      </c>
      <c r="C56" s="68" t="s">
        <v>71</v>
      </c>
      <c r="D56" s="68" t="s">
        <v>74</v>
      </c>
      <c r="E56" s="68" t="s">
        <v>84</v>
      </c>
      <c r="F56" s="141" t="s">
        <v>114</v>
      </c>
      <c r="G56" s="141"/>
      <c r="H56" s="141"/>
      <c r="I56" s="141">
        <v>1986</v>
      </c>
      <c r="J56" s="163"/>
      <c r="K56" s="141" t="s">
        <v>75</v>
      </c>
      <c r="L56" s="164">
        <v>9</v>
      </c>
      <c r="M56" s="164">
        <v>2</v>
      </c>
      <c r="N56" s="62">
        <v>9713</v>
      </c>
      <c r="O56" s="62">
        <v>6608.2</v>
      </c>
      <c r="P56" s="62">
        <v>5603.9</v>
      </c>
      <c r="Q56" s="99">
        <v>510</v>
      </c>
      <c r="R56" s="158">
        <v>4311000</v>
      </c>
      <c r="S56" s="158">
        <v>0</v>
      </c>
      <c r="T56" s="158">
        <v>0</v>
      </c>
      <c r="U56" s="158">
        <v>0</v>
      </c>
      <c r="V56" s="158">
        <v>4311000</v>
      </c>
      <c r="W56" s="158">
        <f t="shared" si="0"/>
        <v>652.3712962682728</v>
      </c>
      <c r="X56" s="99">
        <v>11424</v>
      </c>
      <c r="Y56" s="160" t="s">
        <v>123</v>
      </c>
    </row>
    <row r="57" spans="1:25" s="161" customFormat="1" ht="15">
      <c r="A57" s="154">
        <v>49</v>
      </c>
      <c r="B57" s="68" t="s">
        <v>70</v>
      </c>
      <c r="C57" s="68" t="s">
        <v>71</v>
      </c>
      <c r="D57" s="68" t="s">
        <v>74</v>
      </c>
      <c r="E57" s="68" t="s">
        <v>84</v>
      </c>
      <c r="F57" s="141" t="s">
        <v>115</v>
      </c>
      <c r="G57" s="141"/>
      <c r="H57" s="141"/>
      <c r="I57" s="141">
        <v>1989</v>
      </c>
      <c r="J57" s="163"/>
      <c r="K57" s="141" t="s">
        <v>82</v>
      </c>
      <c r="L57" s="164">
        <v>9</v>
      </c>
      <c r="M57" s="164">
        <v>1</v>
      </c>
      <c r="N57" s="62">
        <v>7899.2</v>
      </c>
      <c r="O57" s="62">
        <v>5542.3</v>
      </c>
      <c r="P57" s="62">
        <v>4854.8</v>
      </c>
      <c r="Q57" s="99">
        <v>334</v>
      </c>
      <c r="R57" s="158">
        <v>2188000</v>
      </c>
      <c r="S57" s="158">
        <v>0</v>
      </c>
      <c r="T57" s="158">
        <v>0</v>
      </c>
      <c r="U57" s="158">
        <v>0</v>
      </c>
      <c r="V57" s="158">
        <v>2188000</v>
      </c>
      <c r="W57" s="158">
        <f t="shared" si="0"/>
        <v>394.7819497320607</v>
      </c>
      <c r="X57" s="99">
        <v>11424</v>
      </c>
      <c r="Y57" s="160" t="s">
        <v>123</v>
      </c>
    </row>
    <row r="58" spans="1:25" s="161" customFormat="1" ht="15">
      <c r="A58" s="154">
        <v>50</v>
      </c>
      <c r="B58" s="68" t="s">
        <v>70</v>
      </c>
      <c r="C58" s="68" t="s">
        <v>71</v>
      </c>
      <c r="D58" s="68" t="s">
        <v>72</v>
      </c>
      <c r="E58" s="68" t="s">
        <v>88</v>
      </c>
      <c r="F58" s="166">
        <v>19</v>
      </c>
      <c r="G58" s="141"/>
      <c r="H58" s="141"/>
      <c r="I58" s="141">
        <v>1963</v>
      </c>
      <c r="J58" s="163"/>
      <c r="K58" s="141" t="s">
        <v>75</v>
      </c>
      <c r="L58" s="164">
        <v>4</v>
      </c>
      <c r="M58" s="164">
        <v>2</v>
      </c>
      <c r="N58" s="62">
        <v>1441.2</v>
      </c>
      <c r="O58" s="62">
        <v>934.6999999999999</v>
      </c>
      <c r="P58" s="62">
        <v>801.3999999999999</v>
      </c>
      <c r="Q58" s="99">
        <v>86</v>
      </c>
      <c r="R58" s="62">
        <v>5146650.23</v>
      </c>
      <c r="S58" s="62">
        <v>0</v>
      </c>
      <c r="T58" s="62">
        <v>0</v>
      </c>
      <c r="U58" s="62">
        <v>0</v>
      </c>
      <c r="V58" s="62">
        <v>5146650.23</v>
      </c>
      <c r="W58" s="158">
        <f t="shared" si="0"/>
        <v>5506.2054455975185</v>
      </c>
      <c r="X58" s="99">
        <v>11424</v>
      </c>
      <c r="Y58" s="160" t="s">
        <v>123</v>
      </c>
    </row>
    <row r="59" spans="1:25" s="161" customFormat="1" ht="15">
      <c r="A59" s="154">
        <v>51</v>
      </c>
      <c r="B59" s="68" t="s">
        <v>70</v>
      </c>
      <c r="C59" s="68" t="s">
        <v>71</v>
      </c>
      <c r="D59" s="68" t="s">
        <v>72</v>
      </c>
      <c r="E59" s="68" t="s">
        <v>109</v>
      </c>
      <c r="F59" s="141" t="s">
        <v>110</v>
      </c>
      <c r="G59" s="141"/>
      <c r="H59" s="141"/>
      <c r="I59" s="167">
        <v>1950</v>
      </c>
      <c r="J59" s="163"/>
      <c r="K59" s="167" t="s">
        <v>75</v>
      </c>
      <c r="L59" s="65">
        <v>3</v>
      </c>
      <c r="M59" s="65">
        <v>2</v>
      </c>
      <c r="N59" s="62">
        <v>1282</v>
      </c>
      <c r="O59" s="62">
        <v>1171.8</v>
      </c>
      <c r="P59" s="62">
        <v>1171.8</v>
      </c>
      <c r="Q59" s="99">
        <v>34</v>
      </c>
      <c r="R59" s="62">
        <v>3167487.65</v>
      </c>
      <c r="S59" s="62">
        <v>0</v>
      </c>
      <c r="T59" s="62">
        <v>0</v>
      </c>
      <c r="U59" s="62">
        <v>0</v>
      </c>
      <c r="V59" s="62">
        <v>3167487.65</v>
      </c>
      <c r="W59" s="158">
        <f t="shared" si="0"/>
        <v>2703.095792797406</v>
      </c>
      <c r="X59" s="99">
        <v>11424</v>
      </c>
      <c r="Y59" s="160" t="s">
        <v>123</v>
      </c>
    </row>
    <row r="60" spans="1:25" s="161" customFormat="1" ht="15">
      <c r="A60" s="154">
        <v>52</v>
      </c>
      <c r="B60" s="68" t="s">
        <v>70</v>
      </c>
      <c r="C60" s="68" t="s">
        <v>71</v>
      </c>
      <c r="D60" s="68" t="s">
        <v>72</v>
      </c>
      <c r="E60" s="68" t="s">
        <v>83</v>
      </c>
      <c r="F60" s="141">
        <v>1</v>
      </c>
      <c r="G60" s="141"/>
      <c r="H60" s="141"/>
      <c r="I60" s="141">
        <v>1987</v>
      </c>
      <c r="J60" s="163"/>
      <c r="K60" s="141" t="s">
        <v>82</v>
      </c>
      <c r="L60" s="164">
        <v>9</v>
      </c>
      <c r="M60" s="164">
        <v>6</v>
      </c>
      <c r="N60" s="62">
        <v>11145.4</v>
      </c>
      <c r="O60" s="62">
        <v>6049.7</v>
      </c>
      <c r="P60" s="62">
        <v>6046.7</v>
      </c>
      <c r="Q60" s="99">
        <v>553</v>
      </c>
      <c r="R60" s="158">
        <v>13265000</v>
      </c>
      <c r="S60" s="158">
        <v>0</v>
      </c>
      <c r="T60" s="158">
        <v>0</v>
      </c>
      <c r="U60" s="158">
        <v>0</v>
      </c>
      <c r="V60" s="158">
        <v>13265000</v>
      </c>
      <c r="W60" s="158">
        <f t="shared" si="0"/>
        <v>2192.6707109443446</v>
      </c>
      <c r="X60" s="99">
        <v>11424</v>
      </c>
      <c r="Y60" s="160" t="s">
        <v>123</v>
      </c>
    </row>
    <row r="61" spans="1:25" s="161" customFormat="1" ht="15">
      <c r="A61" s="154">
        <v>53</v>
      </c>
      <c r="B61" s="155" t="s">
        <v>70</v>
      </c>
      <c r="C61" s="155" t="s">
        <v>71</v>
      </c>
      <c r="D61" s="155" t="s">
        <v>74</v>
      </c>
      <c r="E61" s="155" t="s">
        <v>83</v>
      </c>
      <c r="F61" s="168" t="s">
        <v>113</v>
      </c>
      <c r="G61" s="168"/>
      <c r="H61" s="168"/>
      <c r="I61" s="168">
        <v>1973</v>
      </c>
      <c r="J61" s="163"/>
      <c r="K61" s="168" t="s">
        <v>75</v>
      </c>
      <c r="L61" s="169">
        <v>9</v>
      </c>
      <c r="M61" s="169">
        <v>1</v>
      </c>
      <c r="N61" s="158">
        <v>2517.9</v>
      </c>
      <c r="O61" s="158">
        <v>2270.1</v>
      </c>
      <c r="P61" s="158">
        <v>2167.9</v>
      </c>
      <c r="Q61" s="170">
        <v>96</v>
      </c>
      <c r="R61" s="158">
        <v>2188000</v>
      </c>
      <c r="S61" s="158">
        <v>0</v>
      </c>
      <c r="T61" s="158">
        <v>0</v>
      </c>
      <c r="U61" s="158">
        <v>0</v>
      </c>
      <c r="V61" s="158">
        <v>2188000</v>
      </c>
      <c r="W61" s="158">
        <f t="shared" si="0"/>
        <v>963.8341923263292</v>
      </c>
      <c r="X61" s="159">
        <v>11424</v>
      </c>
      <c r="Y61" s="160" t="s">
        <v>123</v>
      </c>
    </row>
    <row r="62" spans="1:25" s="161" customFormat="1" ht="15">
      <c r="A62" s="154">
        <v>54</v>
      </c>
      <c r="B62" s="155" t="s">
        <v>70</v>
      </c>
      <c r="C62" s="155" t="s">
        <v>71</v>
      </c>
      <c r="D62" s="155" t="s">
        <v>74</v>
      </c>
      <c r="E62" s="155" t="s">
        <v>83</v>
      </c>
      <c r="F62" s="168">
        <v>24</v>
      </c>
      <c r="G62" s="168"/>
      <c r="H62" s="168"/>
      <c r="I62" s="168">
        <v>1980</v>
      </c>
      <c r="J62" s="163"/>
      <c r="K62" s="168" t="s">
        <v>75</v>
      </c>
      <c r="L62" s="169">
        <v>9</v>
      </c>
      <c r="M62" s="169">
        <v>8</v>
      </c>
      <c r="N62" s="158">
        <v>18578.5</v>
      </c>
      <c r="O62" s="158">
        <v>16046.5</v>
      </c>
      <c r="P62" s="158">
        <v>15445.2</v>
      </c>
      <c r="Q62" s="170">
        <v>734</v>
      </c>
      <c r="R62" s="158">
        <v>17665000</v>
      </c>
      <c r="S62" s="158">
        <v>0</v>
      </c>
      <c r="T62" s="158">
        <v>0</v>
      </c>
      <c r="U62" s="158">
        <v>0</v>
      </c>
      <c r="V62" s="158">
        <v>17665000</v>
      </c>
      <c r="W62" s="158">
        <f t="shared" si="0"/>
        <v>1100.8631165674758</v>
      </c>
      <c r="X62" s="159">
        <v>11424</v>
      </c>
      <c r="Y62" s="160" t="s">
        <v>123</v>
      </c>
    </row>
    <row r="63" spans="1:25" s="161" customFormat="1" ht="15">
      <c r="A63" s="154">
        <v>55</v>
      </c>
      <c r="B63" s="155" t="s">
        <v>70</v>
      </c>
      <c r="C63" s="155" t="s">
        <v>71</v>
      </c>
      <c r="D63" s="155" t="s">
        <v>72</v>
      </c>
      <c r="E63" s="155" t="s">
        <v>83</v>
      </c>
      <c r="F63" s="168">
        <v>34</v>
      </c>
      <c r="G63" s="168"/>
      <c r="H63" s="168"/>
      <c r="I63" s="168">
        <v>1979</v>
      </c>
      <c r="J63" s="163"/>
      <c r="K63" s="168" t="s">
        <v>75</v>
      </c>
      <c r="L63" s="169">
        <v>9</v>
      </c>
      <c r="M63" s="169">
        <v>5</v>
      </c>
      <c r="N63" s="158">
        <v>11687.7</v>
      </c>
      <c r="O63" s="158">
        <v>9988</v>
      </c>
      <c r="P63" s="158">
        <v>9128.1</v>
      </c>
      <c r="Q63" s="170">
        <v>418</v>
      </c>
      <c r="R63" s="158">
        <v>10680000</v>
      </c>
      <c r="S63" s="158">
        <v>0</v>
      </c>
      <c r="T63" s="158">
        <v>0</v>
      </c>
      <c r="U63" s="158">
        <v>0</v>
      </c>
      <c r="V63" s="158">
        <v>10680000</v>
      </c>
      <c r="W63" s="158">
        <f t="shared" si="0"/>
        <v>1069.2831397677212</v>
      </c>
      <c r="X63" s="159">
        <v>11424</v>
      </c>
      <c r="Y63" s="160" t="s">
        <v>123</v>
      </c>
    </row>
    <row r="64" spans="1:25" s="161" customFormat="1" ht="15">
      <c r="A64" s="154">
        <v>56</v>
      </c>
      <c r="B64" s="155" t="s">
        <v>70</v>
      </c>
      <c r="C64" s="155" t="s">
        <v>71</v>
      </c>
      <c r="D64" s="155" t="s">
        <v>72</v>
      </c>
      <c r="E64" s="155" t="s">
        <v>83</v>
      </c>
      <c r="F64" s="168">
        <v>8</v>
      </c>
      <c r="G64" s="168"/>
      <c r="H64" s="168"/>
      <c r="I64" s="168">
        <v>1988</v>
      </c>
      <c r="J64" s="163"/>
      <c r="K64" s="168" t="s">
        <v>119</v>
      </c>
      <c r="L64" s="169">
        <v>9</v>
      </c>
      <c r="M64" s="169">
        <v>3</v>
      </c>
      <c r="N64" s="158">
        <v>7360.9</v>
      </c>
      <c r="O64" s="158">
        <v>5668</v>
      </c>
      <c r="P64" s="158">
        <v>5668</v>
      </c>
      <c r="Q64" s="170">
        <v>310</v>
      </c>
      <c r="R64" s="158">
        <v>6434000</v>
      </c>
      <c r="S64" s="158">
        <v>0</v>
      </c>
      <c r="T64" s="158">
        <v>0</v>
      </c>
      <c r="U64" s="158">
        <v>0</v>
      </c>
      <c r="V64" s="158">
        <v>6434000</v>
      </c>
      <c r="W64" s="158">
        <f t="shared" si="0"/>
        <v>1135.1446718419195</v>
      </c>
      <c r="X64" s="159">
        <v>11424</v>
      </c>
      <c r="Y64" s="160" t="s">
        <v>123</v>
      </c>
    </row>
    <row r="65" spans="1:25" s="161" customFormat="1" ht="15">
      <c r="A65" s="69" t="s">
        <v>73</v>
      </c>
      <c r="B65" s="171"/>
      <c r="C65" s="171"/>
      <c r="D65" s="171"/>
      <c r="E65" s="171"/>
      <c r="F65" s="35"/>
      <c r="G65" s="35"/>
      <c r="H65" s="35"/>
      <c r="I65" s="35" t="s">
        <v>0</v>
      </c>
      <c r="J65" s="35" t="s">
        <v>0</v>
      </c>
      <c r="K65" s="35" t="s">
        <v>0</v>
      </c>
      <c r="L65" s="172" t="s">
        <v>0</v>
      </c>
      <c r="M65" s="172" t="s">
        <v>0</v>
      </c>
      <c r="N65" s="173">
        <f>SUM(N9:N64)</f>
        <v>460187.43000000005</v>
      </c>
      <c r="O65" s="173">
        <f aca="true" t="shared" si="1" ref="O65:V65">SUM(O9:O64)</f>
        <v>356983.6</v>
      </c>
      <c r="P65" s="173">
        <f t="shared" si="1"/>
        <v>337883.32000000007</v>
      </c>
      <c r="Q65" s="174">
        <f t="shared" si="1"/>
        <v>16485</v>
      </c>
      <c r="R65" s="173">
        <f t="shared" si="1"/>
        <v>392162038.21999997</v>
      </c>
      <c r="S65" s="173">
        <f t="shared" si="1"/>
        <v>0</v>
      </c>
      <c r="T65" s="173">
        <f t="shared" si="1"/>
        <v>0</v>
      </c>
      <c r="U65" s="173">
        <f t="shared" si="1"/>
        <v>0</v>
      </c>
      <c r="V65" s="173">
        <f t="shared" si="1"/>
        <v>392162038.21999997</v>
      </c>
      <c r="W65" s="175">
        <f t="shared" si="0"/>
        <v>1098.5435695645401</v>
      </c>
      <c r="X65" s="174">
        <v>11424</v>
      </c>
      <c r="Y65" s="176" t="s">
        <v>0</v>
      </c>
    </row>
    <row r="66" spans="1:25" s="63" customFormat="1" ht="20.25" customHeight="1">
      <c r="A66" s="194" t="s">
        <v>118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6"/>
    </row>
    <row r="67" spans="1:25" s="43" customFormat="1" ht="15">
      <c r="A67" s="47">
        <v>1</v>
      </c>
      <c r="B67" s="48" t="s">
        <v>70</v>
      </c>
      <c r="C67" s="48" t="s">
        <v>71</v>
      </c>
      <c r="D67" s="48" t="s">
        <v>72</v>
      </c>
      <c r="E67" s="48" t="s">
        <v>77</v>
      </c>
      <c r="F67" s="49">
        <v>1</v>
      </c>
      <c r="G67" s="48"/>
      <c r="H67" s="48"/>
      <c r="I67" s="49">
        <v>1965</v>
      </c>
      <c r="J67" s="49"/>
      <c r="K67" s="74" t="s">
        <v>75</v>
      </c>
      <c r="L67" s="75">
        <v>5</v>
      </c>
      <c r="M67" s="75">
        <v>4</v>
      </c>
      <c r="N67" s="26">
        <v>3785.9</v>
      </c>
      <c r="O67" s="26">
        <v>3486.29</v>
      </c>
      <c r="P67" s="26">
        <v>3259</v>
      </c>
      <c r="Q67" s="76">
        <v>174</v>
      </c>
      <c r="R67" s="77">
        <f>S67+T67+U67+V67</f>
        <v>4065425</v>
      </c>
      <c r="S67" s="77">
        <v>0</v>
      </c>
      <c r="T67" s="77">
        <v>0</v>
      </c>
      <c r="U67" s="77">
        <v>0</v>
      </c>
      <c r="V67" s="77">
        <f>4010425+55000</f>
        <v>4065425</v>
      </c>
      <c r="W67" s="77">
        <f>R67/O67</f>
        <v>1166.1178502075272</v>
      </c>
      <c r="X67" s="77">
        <v>11424</v>
      </c>
      <c r="Y67" s="67" t="s">
        <v>78</v>
      </c>
    </row>
    <row r="68" spans="1:25" s="53" customFormat="1" ht="15">
      <c r="A68" s="47">
        <f>A67+1</f>
        <v>2</v>
      </c>
      <c r="B68" s="48" t="s">
        <v>70</v>
      </c>
      <c r="C68" s="48" t="s">
        <v>71</v>
      </c>
      <c r="D68" s="48" t="s">
        <v>72</v>
      </c>
      <c r="E68" s="48" t="s">
        <v>77</v>
      </c>
      <c r="F68" s="49">
        <v>5</v>
      </c>
      <c r="G68" s="48"/>
      <c r="H68" s="48"/>
      <c r="I68" s="49">
        <v>1965</v>
      </c>
      <c r="J68" s="49"/>
      <c r="K68" s="74" t="s">
        <v>75</v>
      </c>
      <c r="L68" s="75">
        <v>5</v>
      </c>
      <c r="M68" s="75">
        <v>4</v>
      </c>
      <c r="N68" s="26">
        <v>3804.4</v>
      </c>
      <c r="O68" s="26">
        <v>3450</v>
      </c>
      <c r="P68" s="26">
        <v>2833.3</v>
      </c>
      <c r="Q68" s="76">
        <v>175</v>
      </c>
      <c r="R68" s="77">
        <f aca="true" t="shared" si="2" ref="R68:R103">S68+T68+U68+V68</f>
        <v>4077461</v>
      </c>
      <c r="S68" s="77">
        <v>0</v>
      </c>
      <c r="T68" s="77">
        <v>0</v>
      </c>
      <c r="U68" s="77">
        <v>0</v>
      </c>
      <c r="V68" s="77">
        <f>4022461+55000</f>
        <v>4077461</v>
      </c>
      <c r="W68" s="77">
        <f aca="true" t="shared" si="3" ref="W68:W104">R68/O68</f>
        <v>1181.8727536231884</v>
      </c>
      <c r="X68" s="77">
        <v>11424</v>
      </c>
      <c r="Y68" s="67" t="s">
        <v>78</v>
      </c>
    </row>
    <row r="69" spans="1:25" s="53" customFormat="1" ht="15">
      <c r="A69" s="47">
        <v>3</v>
      </c>
      <c r="B69" s="48" t="s">
        <v>70</v>
      </c>
      <c r="C69" s="48" t="s">
        <v>71</v>
      </c>
      <c r="D69" s="61" t="s">
        <v>74</v>
      </c>
      <c r="E69" s="48" t="s">
        <v>77</v>
      </c>
      <c r="F69" s="49">
        <v>7</v>
      </c>
      <c r="G69" s="49"/>
      <c r="H69" s="49"/>
      <c r="I69" s="49">
        <v>1966</v>
      </c>
      <c r="J69" s="49"/>
      <c r="K69" s="74" t="s">
        <v>75</v>
      </c>
      <c r="L69" s="65">
        <v>5</v>
      </c>
      <c r="M69" s="65">
        <v>4</v>
      </c>
      <c r="N69" s="26">
        <v>3191.4</v>
      </c>
      <c r="O69" s="26">
        <v>3489.6</v>
      </c>
      <c r="P69" s="26">
        <v>3220.7</v>
      </c>
      <c r="Q69" s="66">
        <v>172</v>
      </c>
      <c r="R69" s="77">
        <f t="shared" si="2"/>
        <v>4077461</v>
      </c>
      <c r="S69" s="77">
        <v>0</v>
      </c>
      <c r="T69" s="77">
        <v>0</v>
      </c>
      <c r="U69" s="77">
        <v>0</v>
      </c>
      <c r="V69" s="26">
        <f>4022461+55000</f>
        <v>4077461</v>
      </c>
      <c r="W69" s="77">
        <f t="shared" si="3"/>
        <v>1168.4608551123338</v>
      </c>
      <c r="X69" s="26">
        <v>11424</v>
      </c>
      <c r="Y69" s="67" t="s">
        <v>78</v>
      </c>
    </row>
    <row r="70" spans="1:25" s="53" customFormat="1" ht="15">
      <c r="A70" s="47">
        <v>4</v>
      </c>
      <c r="B70" s="48" t="s">
        <v>70</v>
      </c>
      <c r="C70" s="48" t="s">
        <v>71</v>
      </c>
      <c r="D70" s="61" t="s">
        <v>72</v>
      </c>
      <c r="E70" s="48" t="s">
        <v>79</v>
      </c>
      <c r="F70" s="49">
        <v>10</v>
      </c>
      <c r="G70" s="49"/>
      <c r="H70" s="49"/>
      <c r="I70" s="49">
        <v>1963</v>
      </c>
      <c r="J70" s="49"/>
      <c r="K70" s="74" t="s">
        <v>75</v>
      </c>
      <c r="L70" s="65">
        <v>5</v>
      </c>
      <c r="M70" s="65">
        <v>4</v>
      </c>
      <c r="N70" s="26">
        <v>3771.4</v>
      </c>
      <c r="O70" s="26">
        <v>3481</v>
      </c>
      <c r="P70" s="26">
        <v>3215.9</v>
      </c>
      <c r="Q70" s="66">
        <v>156</v>
      </c>
      <c r="R70" s="77">
        <f t="shared" si="2"/>
        <v>1812013</v>
      </c>
      <c r="S70" s="77">
        <v>0</v>
      </c>
      <c r="T70" s="77">
        <v>0</v>
      </c>
      <c r="U70" s="77">
        <v>0</v>
      </c>
      <c r="V70" s="26">
        <f>1757013+55000</f>
        <v>1812013</v>
      </c>
      <c r="W70" s="77">
        <f t="shared" si="3"/>
        <v>520.5438092502154</v>
      </c>
      <c r="X70" s="26">
        <v>11424</v>
      </c>
      <c r="Y70" s="67" t="s">
        <v>78</v>
      </c>
    </row>
    <row r="71" spans="1:25" s="53" customFormat="1" ht="15">
      <c r="A71" s="47">
        <v>5</v>
      </c>
      <c r="B71" s="48" t="s">
        <v>70</v>
      </c>
      <c r="C71" s="48" t="s">
        <v>71</v>
      </c>
      <c r="D71" s="61" t="s">
        <v>76</v>
      </c>
      <c r="E71" s="48" t="s">
        <v>80</v>
      </c>
      <c r="F71" s="49">
        <v>100</v>
      </c>
      <c r="G71" s="49"/>
      <c r="H71" s="49"/>
      <c r="I71" s="49">
        <v>1968</v>
      </c>
      <c r="J71" s="49"/>
      <c r="K71" s="74" t="s">
        <v>75</v>
      </c>
      <c r="L71" s="65">
        <v>5</v>
      </c>
      <c r="M71" s="65">
        <v>4</v>
      </c>
      <c r="N71" s="26">
        <v>3155.3</v>
      </c>
      <c r="O71" s="26">
        <v>2834.9</v>
      </c>
      <c r="P71" s="26">
        <v>2834.9</v>
      </c>
      <c r="Q71" s="66">
        <v>127</v>
      </c>
      <c r="R71" s="77">
        <f t="shared" si="2"/>
        <v>1571658</v>
      </c>
      <c r="S71" s="77">
        <v>0</v>
      </c>
      <c r="T71" s="77">
        <v>0</v>
      </c>
      <c r="U71" s="77">
        <v>0</v>
      </c>
      <c r="V71" s="26">
        <f>1516658+55000</f>
        <v>1571658</v>
      </c>
      <c r="W71" s="77">
        <f t="shared" si="3"/>
        <v>554.3962750008818</v>
      </c>
      <c r="X71" s="26">
        <v>11424</v>
      </c>
      <c r="Y71" s="67" t="s">
        <v>78</v>
      </c>
    </row>
    <row r="72" spans="1:25" s="60" customFormat="1" ht="15">
      <c r="A72" s="47">
        <v>6</v>
      </c>
      <c r="B72" s="56" t="s">
        <v>70</v>
      </c>
      <c r="C72" s="56" t="s">
        <v>71</v>
      </c>
      <c r="D72" s="56" t="s">
        <v>72</v>
      </c>
      <c r="E72" s="56" t="s">
        <v>81</v>
      </c>
      <c r="F72" s="58">
        <v>51</v>
      </c>
      <c r="G72" s="58"/>
      <c r="H72" s="58"/>
      <c r="I72" s="58">
        <v>1985</v>
      </c>
      <c r="J72" s="58"/>
      <c r="K72" s="78" t="s">
        <v>82</v>
      </c>
      <c r="L72" s="79">
        <v>9</v>
      </c>
      <c r="M72" s="79">
        <v>3</v>
      </c>
      <c r="N72" s="59">
        <v>7204.8</v>
      </c>
      <c r="O72" s="59">
        <v>6254.4</v>
      </c>
      <c r="P72" s="59">
        <v>5939.3</v>
      </c>
      <c r="Q72" s="80">
        <v>311</v>
      </c>
      <c r="R72" s="81">
        <f t="shared" si="2"/>
        <v>1241184</v>
      </c>
      <c r="S72" s="81">
        <v>0</v>
      </c>
      <c r="T72" s="81">
        <v>0</v>
      </c>
      <c r="U72" s="81">
        <v>0</v>
      </c>
      <c r="V72" s="59">
        <f>1186184+55000</f>
        <v>1241184</v>
      </c>
      <c r="W72" s="81">
        <f t="shared" si="3"/>
        <v>198.44973138910208</v>
      </c>
      <c r="X72" s="59">
        <v>11424</v>
      </c>
      <c r="Y72" s="82" t="s">
        <v>78</v>
      </c>
    </row>
    <row r="73" spans="1:25" s="53" customFormat="1" ht="14.45" customHeight="1">
      <c r="A73" s="47">
        <v>7</v>
      </c>
      <c r="B73" s="48" t="s">
        <v>70</v>
      </c>
      <c r="C73" s="48" t="s">
        <v>71</v>
      </c>
      <c r="D73" s="48" t="s">
        <v>72</v>
      </c>
      <c r="E73" s="48" t="s">
        <v>83</v>
      </c>
      <c r="F73" s="49">
        <v>24</v>
      </c>
      <c r="G73" s="49"/>
      <c r="H73" s="49"/>
      <c r="I73" s="49">
        <v>1980</v>
      </c>
      <c r="J73" s="49"/>
      <c r="K73" s="74" t="s">
        <v>75</v>
      </c>
      <c r="L73" s="65">
        <v>9</v>
      </c>
      <c r="M73" s="65">
        <v>8</v>
      </c>
      <c r="N73" s="26">
        <v>18578.5</v>
      </c>
      <c r="O73" s="26">
        <v>16046.5</v>
      </c>
      <c r="P73" s="26">
        <v>15445.2</v>
      </c>
      <c r="Q73" s="66">
        <v>734</v>
      </c>
      <c r="R73" s="77">
        <f t="shared" si="2"/>
        <v>3755836</v>
      </c>
      <c r="S73" s="77">
        <v>0</v>
      </c>
      <c r="T73" s="77">
        <v>0</v>
      </c>
      <c r="U73" s="77">
        <v>0</v>
      </c>
      <c r="V73" s="26">
        <f>3700836+55000</f>
        <v>3755836</v>
      </c>
      <c r="W73" s="77">
        <f t="shared" si="3"/>
        <v>234.0595145358801</v>
      </c>
      <c r="X73" s="26">
        <v>11424</v>
      </c>
      <c r="Y73" s="67" t="s">
        <v>78</v>
      </c>
    </row>
    <row r="74" spans="1:25" s="53" customFormat="1" ht="15">
      <c r="A74" s="47">
        <v>8</v>
      </c>
      <c r="B74" s="48" t="s">
        <v>70</v>
      </c>
      <c r="C74" s="48" t="s">
        <v>71</v>
      </c>
      <c r="D74" s="61" t="s">
        <v>72</v>
      </c>
      <c r="E74" s="48" t="s">
        <v>84</v>
      </c>
      <c r="F74" s="49">
        <v>17</v>
      </c>
      <c r="G74" s="49"/>
      <c r="H74" s="49"/>
      <c r="I74" s="49">
        <v>1971</v>
      </c>
      <c r="J74" s="49"/>
      <c r="K74" s="74" t="s">
        <v>75</v>
      </c>
      <c r="L74" s="65">
        <v>9</v>
      </c>
      <c r="M74" s="65">
        <v>6</v>
      </c>
      <c r="N74" s="26">
        <v>11219.5</v>
      </c>
      <c r="O74" s="26">
        <v>10895.4</v>
      </c>
      <c r="P74" s="26">
        <v>10430.2</v>
      </c>
      <c r="Q74" s="66">
        <v>512</v>
      </c>
      <c r="R74" s="77">
        <f t="shared" si="2"/>
        <v>2418899</v>
      </c>
      <c r="S74" s="77">
        <v>0</v>
      </c>
      <c r="T74" s="77">
        <v>0</v>
      </c>
      <c r="U74" s="77">
        <v>0</v>
      </c>
      <c r="V74" s="26">
        <f>2363899+55000</f>
        <v>2418899</v>
      </c>
      <c r="W74" s="77">
        <f t="shared" si="3"/>
        <v>222.01103217871764</v>
      </c>
      <c r="X74" s="26">
        <v>11424</v>
      </c>
      <c r="Y74" s="67" t="s">
        <v>78</v>
      </c>
    </row>
    <row r="75" spans="1:25" s="60" customFormat="1" ht="15">
      <c r="A75" s="47">
        <v>9</v>
      </c>
      <c r="B75" s="56" t="s">
        <v>70</v>
      </c>
      <c r="C75" s="56" t="s">
        <v>71</v>
      </c>
      <c r="D75" s="57" t="s">
        <v>76</v>
      </c>
      <c r="E75" s="56" t="s">
        <v>80</v>
      </c>
      <c r="F75" s="58">
        <v>99</v>
      </c>
      <c r="G75" s="58"/>
      <c r="H75" s="58"/>
      <c r="I75" s="58">
        <v>1973</v>
      </c>
      <c r="J75" s="58"/>
      <c r="K75" s="78" t="s">
        <v>75</v>
      </c>
      <c r="L75" s="79">
        <v>9</v>
      </c>
      <c r="M75" s="79">
        <v>6</v>
      </c>
      <c r="N75" s="59">
        <v>10133.8</v>
      </c>
      <c r="O75" s="59">
        <v>9877.6</v>
      </c>
      <c r="P75" s="59">
        <v>9425.6</v>
      </c>
      <c r="Q75" s="80">
        <v>476</v>
      </c>
      <c r="R75" s="77">
        <f t="shared" si="2"/>
        <v>2402948</v>
      </c>
      <c r="S75" s="81">
        <v>0</v>
      </c>
      <c r="T75" s="81">
        <v>0</v>
      </c>
      <c r="U75" s="81">
        <v>0</v>
      </c>
      <c r="V75" s="59">
        <f>2347948+55000</f>
        <v>2402948</v>
      </c>
      <c r="W75" s="81">
        <f t="shared" si="3"/>
        <v>243.27245484733132</v>
      </c>
      <c r="X75" s="59">
        <v>11424</v>
      </c>
      <c r="Y75" s="82" t="s">
        <v>78</v>
      </c>
    </row>
    <row r="76" spans="1:25" s="60" customFormat="1" ht="15">
      <c r="A76" s="47">
        <v>10</v>
      </c>
      <c r="B76" s="56" t="s">
        <v>70</v>
      </c>
      <c r="C76" s="56" t="s">
        <v>71</v>
      </c>
      <c r="D76" s="57" t="s">
        <v>76</v>
      </c>
      <c r="E76" s="56" t="s">
        <v>80</v>
      </c>
      <c r="F76" s="58">
        <v>88</v>
      </c>
      <c r="G76" s="58"/>
      <c r="H76" s="58"/>
      <c r="I76" s="58">
        <v>1963</v>
      </c>
      <c r="J76" s="58"/>
      <c r="K76" s="78" t="s">
        <v>75</v>
      </c>
      <c r="L76" s="79">
        <v>5</v>
      </c>
      <c r="M76" s="79">
        <v>3</v>
      </c>
      <c r="N76" s="59">
        <v>3180.7</v>
      </c>
      <c r="O76" s="59">
        <v>2964.7</v>
      </c>
      <c r="P76" s="59">
        <v>2711.3</v>
      </c>
      <c r="Q76" s="80">
        <v>105</v>
      </c>
      <c r="R76" s="77">
        <f t="shared" si="2"/>
        <v>3279907</v>
      </c>
      <c r="S76" s="81">
        <v>0</v>
      </c>
      <c r="T76" s="81">
        <v>0</v>
      </c>
      <c r="U76" s="81">
        <v>0</v>
      </c>
      <c r="V76" s="59">
        <f>3224907+55000</f>
        <v>3279907</v>
      </c>
      <c r="W76" s="81">
        <f t="shared" si="3"/>
        <v>1106.3200323810167</v>
      </c>
      <c r="X76" s="59">
        <v>11424</v>
      </c>
      <c r="Y76" s="82" t="s">
        <v>78</v>
      </c>
    </row>
    <row r="77" spans="1:25" s="60" customFormat="1" ht="15">
      <c r="A77" s="47">
        <v>11</v>
      </c>
      <c r="B77" s="56" t="s">
        <v>70</v>
      </c>
      <c r="C77" s="56" t="s">
        <v>71</v>
      </c>
      <c r="D77" s="57" t="s">
        <v>76</v>
      </c>
      <c r="E77" s="56" t="s">
        <v>80</v>
      </c>
      <c r="F77" s="58">
        <v>90</v>
      </c>
      <c r="G77" s="58"/>
      <c r="H77" s="58"/>
      <c r="I77" s="58">
        <v>1963</v>
      </c>
      <c r="J77" s="58"/>
      <c r="K77" s="78" t="s">
        <v>75</v>
      </c>
      <c r="L77" s="79">
        <v>5</v>
      </c>
      <c r="M77" s="79">
        <v>3</v>
      </c>
      <c r="N77" s="59">
        <v>2719.7</v>
      </c>
      <c r="O77" s="59">
        <v>2506.1</v>
      </c>
      <c r="P77" s="59">
        <v>2353.6</v>
      </c>
      <c r="Q77" s="80">
        <v>112</v>
      </c>
      <c r="R77" s="77">
        <f t="shared" si="2"/>
        <v>3248048</v>
      </c>
      <c r="S77" s="81">
        <v>0</v>
      </c>
      <c r="T77" s="81">
        <v>0</v>
      </c>
      <c r="U77" s="81">
        <v>0</v>
      </c>
      <c r="V77" s="59">
        <f>3193048+55000</f>
        <v>3248048</v>
      </c>
      <c r="W77" s="81">
        <f t="shared" si="3"/>
        <v>1296.0568213558918</v>
      </c>
      <c r="X77" s="59">
        <v>11424</v>
      </c>
      <c r="Y77" s="82" t="s">
        <v>78</v>
      </c>
    </row>
    <row r="78" spans="1:25" s="60" customFormat="1" ht="15">
      <c r="A78" s="47">
        <v>12</v>
      </c>
      <c r="B78" s="56" t="s">
        <v>70</v>
      </c>
      <c r="C78" s="56" t="s">
        <v>71</v>
      </c>
      <c r="D78" s="57" t="s">
        <v>72</v>
      </c>
      <c r="E78" s="56" t="s">
        <v>81</v>
      </c>
      <c r="F78" s="58">
        <v>34</v>
      </c>
      <c r="G78" s="58"/>
      <c r="H78" s="58"/>
      <c r="I78" s="58">
        <v>1991</v>
      </c>
      <c r="J78" s="58"/>
      <c r="K78" s="78" t="s">
        <v>82</v>
      </c>
      <c r="L78" s="79">
        <v>9</v>
      </c>
      <c r="M78" s="79">
        <v>2</v>
      </c>
      <c r="N78" s="59">
        <v>3576.9</v>
      </c>
      <c r="O78" s="59">
        <v>3077.9</v>
      </c>
      <c r="P78" s="59">
        <v>2926.7</v>
      </c>
      <c r="Q78" s="80">
        <v>147</v>
      </c>
      <c r="R78" s="81">
        <f t="shared" si="2"/>
        <v>706078</v>
      </c>
      <c r="S78" s="81">
        <v>0</v>
      </c>
      <c r="T78" s="81">
        <v>0</v>
      </c>
      <c r="U78" s="81">
        <v>0</v>
      </c>
      <c r="V78" s="59">
        <f>651078+55000</f>
        <v>706078</v>
      </c>
      <c r="W78" s="81">
        <f t="shared" si="3"/>
        <v>229.40251470158225</v>
      </c>
      <c r="X78" s="59">
        <v>11424</v>
      </c>
      <c r="Y78" s="82" t="s">
        <v>78</v>
      </c>
    </row>
    <row r="79" spans="1:25" s="60" customFormat="1" ht="15">
      <c r="A79" s="47">
        <v>13</v>
      </c>
      <c r="B79" s="56" t="s">
        <v>70</v>
      </c>
      <c r="C79" s="56" t="s">
        <v>71</v>
      </c>
      <c r="D79" s="57" t="s">
        <v>72</v>
      </c>
      <c r="E79" s="56" t="s">
        <v>85</v>
      </c>
      <c r="F79" s="58">
        <v>6</v>
      </c>
      <c r="G79" s="58"/>
      <c r="H79" s="58"/>
      <c r="I79" s="58">
        <v>1962</v>
      </c>
      <c r="J79" s="58"/>
      <c r="K79" s="78" t="s">
        <v>75</v>
      </c>
      <c r="L79" s="79">
        <v>4</v>
      </c>
      <c r="M79" s="79">
        <v>3</v>
      </c>
      <c r="N79" s="59">
        <v>2179.6</v>
      </c>
      <c r="O79" s="59">
        <v>2027.8</v>
      </c>
      <c r="P79" s="59">
        <v>1886.9</v>
      </c>
      <c r="Q79" s="80">
        <v>98</v>
      </c>
      <c r="R79" s="81">
        <f t="shared" si="2"/>
        <v>3529902</v>
      </c>
      <c r="S79" s="81">
        <v>0</v>
      </c>
      <c r="T79" s="81">
        <v>0</v>
      </c>
      <c r="U79" s="81">
        <v>0</v>
      </c>
      <c r="V79" s="59">
        <f>3474902+55000</f>
        <v>3529902</v>
      </c>
      <c r="W79" s="81">
        <f t="shared" si="3"/>
        <v>1740.7545122793176</v>
      </c>
      <c r="X79" s="59">
        <v>11424</v>
      </c>
      <c r="Y79" s="82" t="s">
        <v>78</v>
      </c>
    </row>
    <row r="80" spans="1:25" s="43" customFormat="1" ht="15">
      <c r="A80" s="47">
        <v>14</v>
      </c>
      <c r="B80" s="48" t="s">
        <v>70</v>
      </c>
      <c r="C80" s="48" t="s">
        <v>71</v>
      </c>
      <c r="D80" s="68" t="s">
        <v>72</v>
      </c>
      <c r="E80" s="48" t="s">
        <v>85</v>
      </c>
      <c r="F80" s="49">
        <v>9</v>
      </c>
      <c r="G80" s="49"/>
      <c r="H80" s="49"/>
      <c r="I80" s="49">
        <v>1962</v>
      </c>
      <c r="J80" s="49"/>
      <c r="K80" s="74" t="s">
        <v>75</v>
      </c>
      <c r="L80" s="65">
        <v>4</v>
      </c>
      <c r="M80" s="65">
        <v>3</v>
      </c>
      <c r="N80" s="26">
        <v>2384.5</v>
      </c>
      <c r="O80" s="26">
        <v>2221.8</v>
      </c>
      <c r="P80" s="26">
        <v>1389.4</v>
      </c>
      <c r="Q80" s="83">
        <v>87</v>
      </c>
      <c r="R80" s="77">
        <f t="shared" si="2"/>
        <v>3809024</v>
      </c>
      <c r="S80" s="77">
        <v>0</v>
      </c>
      <c r="T80" s="77">
        <v>0</v>
      </c>
      <c r="U80" s="77">
        <v>0</v>
      </c>
      <c r="V80" s="26">
        <f>3754024+55000</f>
        <v>3809024</v>
      </c>
      <c r="W80" s="77">
        <f t="shared" si="3"/>
        <v>1714.3865334413538</v>
      </c>
      <c r="X80" s="26">
        <v>11424</v>
      </c>
      <c r="Y80" s="67" t="s">
        <v>78</v>
      </c>
    </row>
    <row r="81" spans="1:25" s="43" customFormat="1" ht="15">
      <c r="A81" s="47">
        <v>15</v>
      </c>
      <c r="B81" s="48" t="s">
        <v>70</v>
      </c>
      <c r="C81" s="48" t="s">
        <v>71</v>
      </c>
      <c r="D81" s="61" t="s">
        <v>76</v>
      </c>
      <c r="E81" s="48" t="s">
        <v>80</v>
      </c>
      <c r="F81" s="49">
        <v>67</v>
      </c>
      <c r="G81" s="49"/>
      <c r="H81" s="49"/>
      <c r="I81" s="49">
        <v>1964</v>
      </c>
      <c r="J81" s="49"/>
      <c r="K81" s="74" t="s">
        <v>75</v>
      </c>
      <c r="L81" s="65">
        <v>4</v>
      </c>
      <c r="M81" s="65">
        <v>4</v>
      </c>
      <c r="N81" s="26">
        <v>2955.1</v>
      </c>
      <c r="O81" s="26">
        <v>2776.2</v>
      </c>
      <c r="P81" s="26">
        <v>2306.5</v>
      </c>
      <c r="Q81" s="83">
        <v>127</v>
      </c>
      <c r="R81" s="77">
        <f t="shared" si="2"/>
        <v>4769223</v>
      </c>
      <c r="S81" s="77">
        <v>0</v>
      </c>
      <c r="T81" s="77">
        <v>0</v>
      </c>
      <c r="U81" s="77">
        <v>0</v>
      </c>
      <c r="V81" s="26">
        <f>4714223+55000</f>
        <v>4769223</v>
      </c>
      <c r="W81" s="77">
        <f t="shared" si="3"/>
        <v>1717.8960449535336</v>
      </c>
      <c r="X81" s="26">
        <v>11424</v>
      </c>
      <c r="Y81" s="67" t="s">
        <v>78</v>
      </c>
    </row>
    <row r="82" spans="1:25" s="60" customFormat="1" ht="15">
      <c r="A82" s="47">
        <v>16</v>
      </c>
      <c r="B82" s="56" t="s">
        <v>70</v>
      </c>
      <c r="C82" s="56" t="s">
        <v>71</v>
      </c>
      <c r="D82" s="57" t="s">
        <v>76</v>
      </c>
      <c r="E82" s="56" t="s">
        <v>80</v>
      </c>
      <c r="F82" s="58">
        <v>28</v>
      </c>
      <c r="G82" s="58"/>
      <c r="H82" s="58"/>
      <c r="I82" s="58">
        <v>1978</v>
      </c>
      <c r="J82" s="58"/>
      <c r="K82" s="78" t="s">
        <v>75</v>
      </c>
      <c r="L82" s="79">
        <v>9</v>
      </c>
      <c r="M82" s="79">
        <v>2</v>
      </c>
      <c r="N82" s="59">
        <v>5768.8</v>
      </c>
      <c r="O82" s="59">
        <v>5172.6</v>
      </c>
      <c r="P82" s="59">
        <v>4290.8</v>
      </c>
      <c r="Q82" s="84">
        <v>142</v>
      </c>
      <c r="R82" s="81">
        <f t="shared" si="2"/>
        <v>1830849</v>
      </c>
      <c r="S82" s="81">
        <v>0</v>
      </c>
      <c r="T82" s="81">
        <v>0</v>
      </c>
      <c r="U82" s="81">
        <v>0</v>
      </c>
      <c r="V82" s="59">
        <f>1775849+55000</f>
        <v>1830849</v>
      </c>
      <c r="W82" s="81">
        <f t="shared" si="3"/>
        <v>353.951397749681</v>
      </c>
      <c r="X82" s="59">
        <v>11424</v>
      </c>
      <c r="Y82" s="82" t="s">
        <v>78</v>
      </c>
    </row>
    <row r="83" spans="1:25" s="53" customFormat="1" ht="15">
      <c r="A83" s="47">
        <v>17</v>
      </c>
      <c r="B83" s="48" t="s">
        <v>70</v>
      </c>
      <c r="C83" s="48" t="s">
        <v>71</v>
      </c>
      <c r="D83" s="61" t="s">
        <v>76</v>
      </c>
      <c r="E83" s="48" t="s">
        <v>80</v>
      </c>
      <c r="F83" s="49">
        <v>40</v>
      </c>
      <c r="G83" s="49"/>
      <c r="H83" s="49"/>
      <c r="I83" s="49">
        <v>1960</v>
      </c>
      <c r="J83" s="49"/>
      <c r="K83" s="74" t="s">
        <v>75</v>
      </c>
      <c r="L83" s="65">
        <v>4</v>
      </c>
      <c r="M83" s="65">
        <v>4</v>
      </c>
      <c r="N83" s="26">
        <v>3008.5</v>
      </c>
      <c r="O83" s="77">
        <v>2722.3</v>
      </c>
      <c r="P83" s="77">
        <v>2644.8</v>
      </c>
      <c r="Q83" s="76">
        <v>101</v>
      </c>
      <c r="R83" s="77">
        <f t="shared" si="2"/>
        <v>5113635</v>
      </c>
      <c r="S83" s="77">
        <v>0</v>
      </c>
      <c r="T83" s="77">
        <v>0</v>
      </c>
      <c r="U83" s="77">
        <v>0</v>
      </c>
      <c r="V83" s="26">
        <f>5058635+55000</f>
        <v>5113635</v>
      </c>
      <c r="W83" s="77">
        <f t="shared" si="3"/>
        <v>1878.424493994049</v>
      </c>
      <c r="X83" s="26">
        <v>11424</v>
      </c>
      <c r="Y83" s="67" t="s">
        <v>78</v>
      </c>
    </row>
    <row r="84" spans="1:25" s="53" customFormat="1" ht="15">
      <c r="A84" s="47">
        <v>18</v>
      </c>
      <c r="B84" s="48" t="s">
        <v>70</v>
      </c>
      <c r="C84" s="48" t="s">
        <v>71</v>
      </c>
      <c r="D84" s="48" t="s">
        <v>72</v>
      </c>
      <c r="E84" s="48" t="s">
        <v>87</v>
      </c>
      <c r="F84" s="49">
        <v>2</v>
      </c>
      <c r="G84" s="49"/>
      <c r="H84" s="49"/>
      <c r="I84" s="49">
        <v>1964</v>
      </c>
      <c r="J84" s="49"/>
      <c r="K84" s="74" t="s">
        <v>75</v>
      </c>
      <c r="L84" s="65">
        <v>4</v>
      </c>
      <c r="M84" s="65">
        <v>3</v>
      </c>
      <c r="N84" s="26">
        <v>2236.7</v>
      </c>
      <c r="O84" s="26">
        <v>2061.8</v>
      </c>
      <c r="P84" s="26">
        <v>1832.5</v>
      </c>
      <c r="Q84" s="83">
        <v>74</v>
      </c>
      <c r="R84" s="77">
        <f t="shared" si="2"/>
        <v>3195446</v>
      </c>
      <c r="S84" s="77">
        <v>0</v>
      </c>
      <c r="T84" s="77">
        <v>0</v>
      </c>
      <c r="U84" s="77">
        <v>0</v>
      </c>
      <c r="V84" s="26">
        <f>3140446+55000</f>
        <v>3195446</v>
      </c>
      <c r="W84" s="77">
        <f t="shared" si="3"/>
        <v>1549.8331554951983</v>
      </c>
      <c r="X84" s="26">
        <v>11424</v>
      </c>
      <c r="Y84" s="67" t="s">
        <v>78</v>
      </c>
    </row>
    <row r="85" spans="1:25" s="53" customFormat="1" ht="15">
      <c r="A85" s="47">
        <v>19</v>
      </c>
      <c r="B85" s="48" t="s">
        <v>70</v>
      </c>
      <c r="C85" s="48" t="s">
        <v>71</v>
      </c>
      <c r="D85" s="48" t="s">
        <v>72</v>
      </c>
      <c r="E85" s="48" t="s">
        <v>87</v>
      </c>
      <c r="F85" s="49">
        <v>12</v>
      </c>
      <c r="G85" s="49"/>
      <c r="H85" s="49"/>
      <c r="I85" s="49">
        <v>1965</v>
      </c>
      <c r="J85" s="49"/>
      <c r="K85" s="74" t="s">
        <v>75</v>
      </c>
      <c r="L85" s="65">
        <v>4</v>
      </c>
      <c r="M85" s="65">
        <v>4</v>
      </c>
      <c r="N85" s="26">
        <v>2980.6</v>
      </c>
      <c r="O85" s="26">
        <v>2745.8</v>
      </c>
      <c r="P85" s="26">
        <v>2534.1</v>
      </c>
      <c r="Q85" s="83">
        <v>124</v>
      </c>
      <c r="R85" s="77">
        <f t="shared" si="2"/>
        <v>3966280</v>
      </c>
      <c r="S85" s="77">
        <v>0</v>
      </c>
      <c r="T85" s="77">
        <v>0</v>
      </c>
      <c r="U85" s="77">
        <v>0</v>
      </c>
      <c r="V85" s="26">
        <f>3911280+55000</f>
        <v>3966280</v>
      </c>
      <c r="W85" s="77">
        <f t="shared" si="3"/>
        <v>1444.4897661883604</v>
      </c>
      <c r="X85" s="26">
        <v>11424</v>
      </c>
      <c r="Y85" s="67" t="s">
        <v>78</v>
      </c>
    </row>
    <row r="86" spans="1:25" s="53" customFormat="1" ht="15">
      <c r="A86" s="47">
        <v>20</v>
      </c>
      <c r="B86" s="48" t="s">
        <v>70</v>
      </c>
      <c r="C86" s="48" t="s">
        <v>71</v>
      </c>
      <c r="D86" s="48" t="s">
        <v>74</v>
      </c>
      <c r="E86" s="48" t="s">
        <v>88</v>
      </c>
      <c r="F86" s="49">
        <v>12</v>
      </c>
      <c r="G86" s="49"/>
      <c r="H86" s="49"/>
      <c r="I86" s="49">
        <v>1965</v>
      </c>
      <c r="J86" s="49"/>
      <c r="K86" s="74" t="s">
        <v>75</v>
      </c>
      <c r="L86" s="65">
        <v>4</v>
      </c>
      <c r="M86" s="65">
        <v>3</v>
      </c>
      <c r="N86" s="26">
        <v>2636.5</v>
      </c>
      <c r="O86" s="26">
        <v>2461.9</v>
      </c>
      <c r="P86" s="26">
        <v>2345.6</v>
      </c>
      <c r="Q86" s="83">
        <v>72</v>
      </c>
      <c r="R86" s="77">
        <f t="shared" si="2"/>
        <v>3405548</v>
      </c>
      <c r="S86" s="77">
        <v>0</v>
      </c>
      <c r="T86" s="77">
        <v>0</v>
      </c>
      <c r="U86" s="77">
        <v>0</v>
      </c>
      <c r="V86" s="26">
        <f>3350548+55000</f>
        <v>3405548</v>
      </c>
      <c r="W86" s="77">
        <f t="shared" si="3"/>
        <v>1383.3007027092895</v>
      </c>
      <c r="X86" s="26">
        <v>11424</v>
      </c>
      <c r="Y86" s="67" t="s">
        <v>78</v>
      </c>
    </row>
    <row r="87" spans="1:25" s="53" customFormat="1" ht="15">
      <c r="A87" s="47">
        <v>21</v>
      </c>
      <c r="B87" s="48" t="s">
        <v>70</v>
      </c>
      <c r="C87" s="48" t="s">
        <v>71</v>
      </c>
      <c r="D87" s="61" t="s">
        <v>76</v>
      </c>
      <c r="E87" s="48" t="s">
        <v>89</v>
      </c>
      <c r="F87" s="49">
        <v>78</v>
      </c>
      <c r="G87" s="49"/>
      <c r="H87" s="49"/>
      <c r="I87" s="49">
        <v>1980</v>
      </c>
      <c r="J87" s="49"/>
      <c r="K87" s="74" t="s">
        <v>75</v>
      </c>
      <c r="L87" s="65">
        <v>9</v>
      </c>
      <c r="M87" s="65">
        <v>8</v>
      </c>
      <c r="N87" s="26">
        <v>17821.9</v>
      </c>
      <c r="O87" s="26">
        <v>15285.2</v>
      </c>
      <c r="P87" s="26">
        <v>14047.4</v>
      </c>
      <c r="Q87" s="83">
        <v>101</v>
      </c>
      <c r="R87" s="77">
        <f t="shared" si="2"/>
        <v>3013196</v>
      </c>
      <c r="S87" s="77">
        <v>0</v>
      </c>
      <c r="T87" s="77">
        <v>0</v>
      </c>
      <c r="U87" s="77">
        <v>0</v>
      </c>
      <c r="V87" s="26">
        <f>2958196+55000</f>
        <v>3013196</v>
      </c>
      <c r="W87" s="77">
        <f t="shared" si="3"/>
        <v>197.1316044278125</v>
      </c>
      <c r="X87" s="26">
        <v>11424</v>
      </c>
      <c r="Y87" s="67" t="s">
        <v>78</v>
      </c>
    </row>
    <row r="88" spans="1:25" s="53" customFormat="1" ht="15">
      <c r="A88" s="47">
        <v>22</v>
      </c>
      <c r="B88" s="48" t="s">
        <v>70</v>
      </c>
      <c r="C88" s="48" t="s">
        <v>71</v>
      </c>
      <c r="D88" s="61" t="s">
        <v>76</v>
      </c>
      <c r="E88" s="48" t="s">
        <v>89</v>
      </c>
      <c r="F88" s="49">
        <v>124</v>
      </c>
      <c r="G88" s="49"/>
      <c r="H88" s="49"/>
      <c r="I88" s="49">
        <v>1982</v>
      </c>
      <c r="J88" s="49"/>
      <c r="K88" s="74" t="s">
        <v>75</v>
      </c>
      <c r="L88" s="65">
        <v>12</v>
      </c>
      <c r="M88" s="65">
        <v>1</v>
      </c>
      <c r="N88" s="77">
        <v>4715.6</v>
      </c>
      <c r="O88" s="77">
        <v>3971.6</v>
      </c>
      <c r="P88" s="77">
        <v>3713.4</v>
      </c>
      <c r="Q88" s="85">
        <v>165</v>
      </c>
      <c r="R88" s="77">
        <f t="shared" si="2"/>
        <v>1297415</v>
      </c>
      <c r="S88" s="77">
        <v>0</v>
      </c>
      <c r="T88" s="77">
        <v>0</v>
      </c>
      <c r="U88" s="77">
        <v>0</v>
      </c>
      <c r="V88" s="26">
        <f>1242415+55000</f>
        <v>1297415</v>
      </c>
      <c r="W88" s="77">
        <f t="shared" si="3"/>
        <v>326.6731292174439</v>
      </c>
      <c r="X88" s="26">
        <v>11424</v>
      </c>
      <c r="Y88" s="67" t="s">
        <v>78</v>
      </c>
    </row>
    <row r="89" spans="1:25" s="53" customFormat="1" ht="15">
      <c r="A89" s="47">
        <v>23</v>
      </c>
      <c r="B89" s="48" t="s">
        <v>70</v>
      </c>
      <c r="C89" s="48" t="s">
        <v>71</v>
      </c>
      <c r="D89" s="48" t="s">
        <v>74</v>
      </c>
      <c r="E89" s="48" t="s">
        <v>90</v>
      </c>
      <c r="F89" s="49">
        <v>1</v>
      </c>
      <c r="G89" s="49"/>
      <c r="H89" s="49"/>
      <c r="I89" s="49">
        <v>1963</v>
      </c>
      <c r="J89" s="49"/>
      <c r="K89" s="74" t="s">
        <v>75</v>
      </c>
      <c r="L89" s="65">
        <v>4</v>
      </c>
      <c r="M89" s="65">
        <v>3</v>
      </c>
      <c r="N89" s="26">
        <v>2312</v>
      </c>
      <c r="O89" s="26">
        <v>2141.8</v>
      </c>
      <c r="P89" s="77">
        <v>2086.8</v>
      </c>
      <c r="Q89" s="66">
        <v>78</v>
      </c>
      <c r="R89" s="77">
        <f t="shared" si="2"/>
        <v>3086415</v>
      </c>
      <c r="S89" s="77">
        <v>0</v>
      </c>
      <c r="T89" s="77">
        <v>0</v>
      </c>
      <c r="U89" s="77">
        <v>0</v>
      </c>
      <c r="V89" s="26">
        <f>3031415+55000</f>
        <v>3086415</v>
      </c>
      <c r="W89" s="77">
        <f t="shared" si="3"/>
        <v>1441.0379120366047</v>
      </c>
      <c r="X89" s="26">
        <v>11424</v>
      </c>
      <c r="Y89" s="67" t="s">
        <v>78</v>
      </c>
    </row>
    <row r="90" spans="1:25" s="53" customFormat="1" ht="15">
      <c r="A90" s="47">
        <v>24</v>
      </c>
      <c r="B90" s="48" t="s">
        <v>70</v>
      </c>
      <c r="C90" s="48" t="s">
        <v>71</v>
      </c>
      <c r="D90" s="48" t="s">
        <v>74</v>
      </c>
      <c r="E90" s="48" t="s">
        <v>86</v>
      </c>
      <c r="F90" s="49">
        <v>45</v>
      </c>
      <c r="G90" s="49"/>
      <c r="H90" s="49"/>
      <c r="I90" s="49">
        <v>1987</v>
      </c>
      <c r="J90" s="49"/>
      <c r="K90" s="47" t="s">
        <v>82</v>
      </c>
      <c r="L90" s="65">
        <v>9</v>
      </c>
      <c r="M90" s="65">
        <v>1</v>
      </c>
      <c r="N90" s="26">
        <v>6655.1</v>
      </c>
      <c r="O90" s="26">
        <v>5443.9</v>
      </c>
      <c r="P90" s="26">
        <v>4945.9</v>
      </c>
      <c r="Q90" s="66">
        <v>249</v>
      </c>
      <c r="R90" s="77">
        <f t="shared" si="2"/>
        <v>1117600</v>
      </c>
      <c r="S90" s="77">
        <v>0</v>
      </c>
      <c r="T90" s="77">
        <v>0</v>
      </c>
      <c r="U90" s="77">
        <v>0</v>
      </c>
      <c r="V90" s="26">
        <f>1062600+55000</f>
        <v>1117600</v>
      </c>
      <c r="W90" s="77">
        <f t="shared" si="3"/>
        <v>205.29399878763388</v>
      </c>
      <c r="X90" s="26">
        <v>11424</v>
      </c>
      <c r="Y90" s="67" t="s">
        <v>78</v>
      </c>
    </row>
    <row r="91" spans="1:25" s="53" customFormat="1" ht="15">
      <c r="A91" s="47">
        <v>25</v>
      </c>
      <c r="B91" s="48" t="s">
        <v>70</v>
      </c>
      <c r="C91" s="48" t="s">
        <v>71</v>
      </c>
      <c r="D91" s="48" t="s">
        <v>74</v>
      </c>
      <c r="E91" s="86" t="s">
        <v>81</v>
      </c>
      <c r="F91" s="54">
        <v>37</v>
      </c>
      <c r="G91" s="49"/>
      <c r="H91" s="49"/>
      <c r="I91" s="49">
        <v>1984</v>
      </c>
      <c r="J91" s="49"/>
      <c r="K91" s="47" t="s">
        <v>82</v>
      </c>
      <c r="L91" s="65">
        <v>5</v>
      </c>
      <c r="M91" s="65">
        <v>6</v>
      </c>
      <c r="N91" s="26">
        <v>5269.2</v>
      </c>
      <c r="O91" s="26">
        <v>4571.8</v>
      </c>
      <c r="P91" s="26">
        <v>4220.2</v>
      </c>
      <c r="Q91" s="66">
        <v>232</v>
      </c>
      <c r="R91" s="77">
        <f t="shared" si="2"/>
        <v>1567885</v>
      </c>
      <c r="S91" s="77">
        <v>0</v>
      </c>
      <c r="T91" s="77">
        <v>0</v>
      </c>
      <c r="U91" s="77">
        <v>0</v>
      </c>
      <c r="V91" s="26">
        <f>1512885+55000</f>
        <v>1567885</v>
      </c>
      <c r="W91" s="77">
        <f t="shared" si="3"/>
        <v>342.9469793079312</v>
      </c>
      <c r="X91" s="26">
        <v>11424</v>
      </c>
      <c r="Y91" s="67" t="s">
        <v>78</v>
      </c>
    </row>
    <row r="92" spans="1:25" s="60" customFormat="1" ht="15">
      <c r="A92" s="87">
        <v>26</v>
      </c>
      <c r="B92" s="56" t="s">
        <v>70</v>
      </c>
      <c r="C92" s="56" t="s">
        <v>71</v>
      </c>
      <c r="D92" s="56" t="s">
        <v>74</v>
      </c>
      <c r="E92" s="88" t="s">
        <v>96</v>
      </c>
      <c r="F92" s="55">
        <v>11</v>
      </c>
      <c r="G92" s="58"/>
      <c r="H92" s="58"/>
      <c r="I92" s="58">
        <v>1975</v>
      </c>
      <c r="J92" s="58"/>
      <c r="K92" s="87" t="s">
        <v>75</v>
      </c>
      <c r="L92" s="79">
        <v>9</v>
      </c>
      <c r="M92" s="79">
        <v>1</v>
      </c>
      <c r="N92" s="81">
        <v>2220.7</v>
      </c>
      <c r="O92" s="81">
        <v>1974.3</v>
      </c>
      <c r="P92" s="81">
        <v>1906.3</v>
      </c>
      <c r="Q92" s="97">
        <v>85</v>
      </c>
      <c r="R92" s="81">
        <f t="shared" si="2"/>
        <v>1133000</v>
      </c>
      <c r="S92" s="81">
        <v>0</v>
      </c>
      <c r="T92" s="81">
        <v>0</v>
      </c>
      <c r="U92" s="81">
        <v>0</v>
      </c>
      <c r="V92" s="59">
        <f>1078000+55000</f>
        <v>1133000</v>
      </c>
      <c r="W92" s="81">
        <f t="shared" si="3"/>
        <v>573.8742845565517</v>
      </c>
      <c r="X92" s="59">
        <v>11424</v>
      </c>
      <c r="Y92" s="82" t="s">
        <v>78</v>
      </c>
    </row>
    <row r="93" spans="1:25" s="53" customFormat="1" ht="15">
      <c r="A93" s="47">
        <v>27</v>
      </c>
      <c r="B93" s="48" t="s">
        <v>70</v>
      </c>
      <c r="C93" s="48" t="s">
        <v>71</v>
      </c>
      <c r="D93" s="48" t="s">
        <v>74</v>
      </c>
      <c r="E93" s="48" t="s">
        <v>77</v>
      </c>
      <c r="F93" s="49">
        <v>23</v>
      </c>
      <c r="G93" s="49"/>
      <c r="H93" s="49"/>
      <c r="I93" s="49">
        <v>1971</v>
      </c>
      <c r="J93" s="49"/>
      <c r="K93" s="47" t="s">
        <v>75</v>
      </c>
      <c r="L93" s="65">
        <v>5</v>
      </c>
      <c r="M93" s="65">
        <v>6</v>
      </c>
      <c r="N93" s="26">
        <v>6930.7</v>
      </c>
      <c r="O93" s="26">
        <v>5400.4</v>
      </c>
      <c r="P93" s="26">
        <v>5400.4</v>
      </c>
      <c r="Q93" s="76">
        <v>248</v>
      </c>
      <c r="R93" s="77">
        <f aca="true" t="shared" si="4" ref="R93:R97">S93+T93+U93+V93</f>
        <v>2555000</v>
      </c>
      <c r="S93" s="77">
        <v>0</v>
      </c>
      <c r="T93" s="77">
        <v>0</v>
      </c>
      <c r="U93" s="77">
        <v>0</v>
      </c>
      <c r="V93" s="26">
        <f>2500000+55000</f>
        <v>2555000</v>
      </c>
      <c r="W93" s="77">
        <f aca="true" t="shared" si="5" ref="W93:W101">R93/O93</f>
        <v>473.1131027331309</v>
      </c>
      <c r="X93" s="26">
        <v>11424</v>
      </c>
      <c r="Y93" s="67" t="s">
        <v>78</v>
      </c>
    </row>
    <row r="94" spans="1:25" s="53" customFormat="1" ht="15">
      <c r="A94" s="47">
        <v>28</v>
      </c>
      <c r="B94" s="48" t="s">
        <v>70</v>
      </c>
      <c r="C94" s="48" t="s">
        <v>71</v>
      </c>
      <c r="D94" s="61" t="s">
        <v>76</v>
      </c>
      <c r="E94" s="48" t="s">
        <v>80</v>
      </c>
      <c r="F94" s="49">
        <v>162</v>
      </c>
      <c r="G94" s="49"/>
      <c r="H94" s="49"/>
      <c r="I94" s="49">
        <v>1992</v>
      </c>
      <c r="J94" s="49"/>
      <c r="K94" s="47" t="s">
        <v>75</v>
      </c>
      <c r="L94" s="65">
        <v>5</v>
      </c>
      <c r="M94" s="65">
        <v>10</v>
      </c>
      <c r="N94" s="26">
        <v>8718.1</v>
      </c>
      <c r="O94" s="26">
        <v>7788.3</v>
      </c>
      <c r="P94" s="26">
        <v>7739.7</v>
      </c>
      <c r="Q94" s="66">
        <v>270</v>
      </c>
      <c r="R94" s="77">
        <f t="shared" si="4"/>
        <v>1555000</v>
      </c>
      <c r="S94" s="77">
        <v>0</v>
      </c>
      <c r="T94" s="77">
        <v>0</v>
      </c>
      <c r="U94" s="77">
        <v>0</v>
      </c>
      <c r="V94" s="26">
        <f>1500000+55000</f>
        <v>1555000</v>
      </c>
      <c r="W94" s="77">
        <f t="shared" si="5"/>
        <v>199.65846205205244</v>
      </c>
      <c r="X94" s="26">
        <v>11424</v>
      </c>
      <c r="Y94" s="67" t="s">
        <v>78</v>
      </c>
    </row>
    <row r="95" spans="1:25" s="53" customFormat="1" ht="15">
      <c r="A95" s="47">
        <v>29</v>
      </c>
      <c r="B95" s="48" t="s">
        <v>70</v>
      </c>
      <c r="C95" s="48" t="s">
        <v>71</v>
      </c>
      <c r="D95" s="48" t="s">
        <v>72</v>
      </c>
      <c r="E95" s="48" t="s">
        <v>93</v>
      </c>
      <c r="F95" s="49">
        <v>21</v>
      </c>
      <c r="G95" s="50"/>
      <c r="H95" s="50"/>
      <c r="I95" s="49">
        <v>1962</v>
      </c>
      <c r="J95" s="49"/>
      <c r="K95" s="47" t="s">
        <v>75</v>
      </c>
      <c r="L95" s="65">
        <v>4</v>
      </c>
      <c r="M95" s="65">
        <v>2</v>
      </c>
      <c r="N95" s="26">
        <v>1391.5</v>
      </c>
      <c r="O95" s="26">
        <v>1277.9</v>
      </c>
      <c r="P95" s="89">
        <f>1277.9-182.7</f>
        <v>1095.2</v>
      </c>
      <c r="Q95" s="66">
        <v>63</v>
      </c>
      <c r="R95" s="77">
        <f t="shared" si="4"/>
        <v>1717816</v>
      </c>
      <c r="S95" s="77">
        <v>0</v>
      </c>
      <c r="T95" s="77">
        <v>0</v>
      </c>
      <c r="U95" s="77">
        <v>0</v>
      </c>
      <c r="V95" s="26">
        <f>1662816+55000</f>
        <v>1717816</v>
      </c>
      <c r="W95" s="77">
        <f t="shared" si="5"/>
        <v>1344.249158776117</v>
      </c>
      <c r="X95" s="26">
        <v>11424</v>
      </c>
      <c r="Y95" s="67" t="s">
        <v>78</v>
      </c>
    </row>
    <row r="96" spans="1:25" s="53" customFormat="1" ht="15">
      <c r="A96" s="47">
        <v>30</v>
      </c>
      <c r="B96" s="48" t="s">
        <v>70</v>
      </c>
      <c r="C96" s="48" t="s">
        <v>71</v>
      </c>
      <c r="D96" s="48" t="s">
        <v>72</v>
      </c>
      <c r="E96" s="48" t="s">
        <v>84</v>
      </c>
      <c r="F96" s="49">
        <v>2</v>
      </c>
      <c r="G96" s="50"/>
      <c r="H96" s="50" t="s">
        <v>94</v>
      </c>
      <c r="I96" s="49">
        <v>1962</v>
      </c>
      <c r="J96" s="49"/>
      <c r="K96" s="47" t="s">
        <v>75</v>
      </c>
      <c r="L96" s="65">
        <v>4</v>
      </c>
      <c r="M96" s="65">
        <v>4</v>
      </c>
      <c r="N96" s="90">
        <v>2776.2</v>
      </c>
      <c r="O96" s="91">
        <v>2559.4</v>
      </c>
      <c r="P96" s="91">
        <f>O96-85.8</f>
        <v>2473.6</v>
      </c>
      <c r="Q96" s="92">
        <v>126</v>
      </c>
      <c r="R96" s="77">
        <f t="shared" si="4"/>
        <v>3549732</v>
      </c>
      <c r="S96" s="77">
        <v>0</v>
      </c>
      <c r="T96" s="77">
        <v>0</v>
      </c>
      <c r="U96" s="77">
        <v>0</v>
      </c>
      <c r="V96" s="26">
        <f>3494732+55000</f>
        <v>3549732</v>
      </c>
      <c r="W96" s="77">
        <f t="shared" si="5"/>
        <v>1386.93912635774</v>
      </c>
      <c r="X96" s="26">
        <v>11424</v>
      </c>
      <c r="Y96" s="67" t="s">
        <v>78</v>
      </c>
    </row>
    <row r="97" spans="1:25" s="53" customFormat="1" ht="15">
      <c r="A97" s="47">
        <v>31</v>
      </c>
      <c r="B97" s="48" t="s">
        <v>70</v>
      </c>
      <c r="C97" s="48" t="s">
        <v>71</v>
      </c>
      <c r="D97" s="48" t="s">
        <v>72</v>
      </c>
      <c r="E97" s="48" t="s">
        <v>84</v>
      </c>
      <c r="F97" s="49">
        <v>2</v>
      </c>
      <c r="G97" s="50"/>
      <c r="H97" s="50" t="s">
        <v>95</v>
      </c>
      <c r="I97" s="49">
        <v>1961</v>
      </c>
      <c r="J97" s="49"/>
      <c r="K97" s="47" t="s">
        <v>75</v>
      </c>
      <c r="L97" s="65">
        <v>4</v>
      </c>
      <c r="M97" s="65">
        <v>2</v>
      </c>
      <c r="N97" s="98">
        <v>1501.9</v>
      </c>
      <c r="O97" s="98">
        <f>1267.8+98.5</f>
        <v>1366.3</v>
      </c>
      <c r="P97" s="98">
        <f>O97</f>
        <v>1366.3</v>
      </c>
      <c r="Q97" s="99">
        <v>60</v>
      </c>
      <c r="R97" s="77">
        <f t="shared" si="4"/>
        <v>1745999</v>
      </c>
      <c r="S97" s="77">
        <v>0</v>
      </c>
      <c r="T97" s="77">
        <v>0</v>
      </c>
      <c r="U97" s="77">
        <v>0</v>
      </c>
      <c r="V97" s="26">
        <f>1690999+55000</f>
        <v>1745999</v>
      </c>
      <c r="W97" s="77">
        <f t="shared" si="5"/>
        <v>1277.9030959525726</v>
      </c>
      <c r="X97" s="26">
        <v>11424</v>
      </c>
      <c r="Y97" s="67" t="s">
        <v>78</v>
      </c>
    </row>
    <row r="98" spans="1:25" s="53" customFormat="1" ht="15">
      <c r="A98" s="47">
        <v>32</v>
      </c>
      <c r="B98" s="48" t="s">
        <v>70</v>
      </c>
      <c r="C98" s="48" t="s">
        <v>71</v>
      </c>
      <c r="D98" s="48" t="s">
        <v>74</v>
      </c>
      <c r="E98" s="48" t="s">
        <v>91</v>
      </c>
      <c r="F98" s="49">
        <v>8</v>
      </c>
      <c r="G98" s="49"/>
      <c r="H98" s="49"/>
      <c r="I98" s="49">
        <v>1988</v>
      </c>
      <c r="J98" s="49"/>
      <c r="K98" s="47" t="s">
        <v>82</v>
      </c>
      <c r="L98" s="65">
        <v>5</v>
      </c>
      <c r="M98" s="65">
        <v>6</v>
      </c>
      <c r="N98" s="26">
        <v>4426.4</v>
      </c>
      <c r="O98" s="26">
        <v>2356.6</v>
      </c>
      <c r="P98" s="26">
        <v>2356.6</v>
      </c>
      <c r="Q98" s="66">
        <v>245</v>
      </c>
      <c r="R98" s="77">
        <f t="shared" si="2"/>
        <v>2455000</v>
      </c>
      <c r="S98" s="77">
        <v>0</v>
      </c>
      <c r="T98" s="77">
        <v>0</v>
      </c>
      <c r="U98" s="77">
        <v>0</v>
      </c>
      <c r="V98" s="26">
        <f>2400000+55000</f>
        <v>2455000</v>
      </c>
      <c r="W98" s="77">
        <f t="shared" si="5"/>
        <v>1041.7550708648052</v>
      </c>
      <c r="X98" s="26">
        <v>11424</v>
      </c>
      <c r="Y98" s="67" t="s">
        <v>78</v>
      </c>
    </row>
    <row r="99" spans="1:25" s="53" customFormat="1" ht="15">
      <c r="A99" s="47">
        <v>33</v>
      </c>
      <c r="B99" s="48" t="s">
        <v>70</v>
      </c>
      <c r="C99" s="48" t="s">
        <v>71</v>
      </c>
      <c r="D99" s="48" t="s">
        <v>74</v>
      </c>
      <c r="E99" s="48" t="s">
        <v>83</v>
      </c>
      <c r="F99" s="49">
        <v>11</v>
      </c>
      <c r="G99" s="49"/>
      <c r="H99" s="49"/>
      <c r="I99" s="49">
        <v>1975</v>
      </c>
      <c r="J99" s="49"/>
      <c r="K99" s="47" t="s">
        <v>75</v>
      </c>
      <c r="L99" s="65">
        <v>5</v>
      </c>
      <c r="M99" s="65">
        <v>16</v>
      </c>
      <c r="N99" s="62">
        <v>9700</v>
      </c>
      <c r="O99" s="62">
        <v>6028</v>
      </c>
      <c r="P99" s="62">
        <v>6028</v>
      </c>
      <c r="Q99" s="99">
        <v>450</v>
      </c>
      <c r="R99" s="77">
        <f t="shared" si="2"/>
        <v>7035000</v>
      </c>
      <c r="S99" s="77">
        <v>0</v>
      </c>
      <c r="T99" s="77">
        <v>0</v>
      </c>
      <c r="U99" s="77">
        <v>0</v>
      </c>
      <c r="V99" s="26">
        <f>6980000+55000</f>
        <v>7035000</v>
      </c>
      <c r="W99" s="77">
        <f t="shared" si="5"/>
        <v>1167.0537491705375</v>
      </c>
      <c r="X99" s="26">
        <v>11424</v>
      </c>
      <c r="Y99" s="67" t="s">
        <v>78</v>
      </c>
    </row>
    <row r="100" spans="1:25" s="53" customFormat="1" ht="15">
      <c r="A100" s="47">
        <v>34</v>
      </c>
      <c r="B100" s="48" t="s">
        <v>70</v>
      </c>
      <c r="C100" s="48" t="s">
        <v>71</v>
      </c>
      <c r="D100" s="48" t="s">
        <v>76</v>
      </c>
      <c r="E100" s="48" t="s">
        <v>80</v>
      </c>
      <c r="F100" s="51" t="s">
        <v>97</v>
      </c>
      <c r="G100" s="49"/>
      <c r="H100" s="49"/>
      <c r="I100" s="49">
        <v>1958</v>
      </c>
      <c r="J100" s="49"/>
      <c r="K100" s="47" t="s">
        <v>75</v>
      </c>
      <c r="L100" s="65">
        <v>4</v>
      </c>
      <c r="M100" s="65">
        <v>4</v>
      </c>
      <c r="N100" s="62">
        <v>2958.4</v>
      </c>
      <c r="O100" s="89">
        <v>2705.2</v>
      </c>
      <c r="P100" s="89">
        <v>2545.3</v>
      </c>
      <c r="Q100" s="100">
        <v>130</v>
      </c>
      <c r="R100" s="77">
        <f t="shared" si="2"/>
        <v>5699021</v>
      </c>
      <c r="S100" s="77">
        <v>0</v>
      </c>
      <c r="T100" s="77">
        <v>0</v>
      </c>
      <c r="U100" s="77">
        <v>0</v>
      </c>
      <c r="V100" s="26">
        <f>5584021+115000</f>
        <v>5699021</v>
      </c>
      <c r="W100" s="77">
        <f t="shared" si="5"/>
        <v>2106.6911873428953</v>
      </c>
      <c r="X100" s="26">
        <v>11424</v>
      </c>
      <c r="Y100" s="67" t="s">
        <v>78</v>
      </c>
    </row>
    <row r="101" spans="1:25" s="53" customFormat="1" ht="15">
      <c r="A101" s="47">
        <v>35</v>
      </c>
      <c r="B101" s="48" t="s">
        <v>70</v>
      </c>
      <c r="C101" s="48" t="s">
        <v>71</v>
      </c>
      <c r="D101" s="48" t="s">
        <v>74</v>
      </c>
      <c r="E101" s="48" t="s">
        <v>83</v>
      </c>
      <c r="F101" s="49">
        <v>8</v>
      </c>
      <c r="G101" s="49"/>
      <c r="H101" s="49"/>
      <c r="I101" s="49">
        <v>1988</v>
      </c>
      <c r="J101" s="49"/>
      <c r="K101" s="47" t="s">
        <v>82</v>
      </c>
      <c r="L101" s="65">
        <v>9</v>
      </c>
      <c r="M101" s="65">
        <v>3</v>
      </c>
      <c r="N101" s="26">
        <v>7360.9</v>
      </c>
      <c r="O101" s="26">
        <v>5668</v>
      </c>
      <c r="P101" s="26">
        <v>5668</v>
      </c>
      <c r="Q101" s="66">
        <v>310</v>
      </c>
      <c r="R101" s="77">
        <f t="shared" si="2"/>
        <v>2708000</v>
      </c>
      <c r="S101" s="77">
        <v>0</v>
      </c>
      <c r="T101" s="77">
        <v>0</v>
      </c>
      <c r="U101" s="77">
        <v>0</v>
      </c>
      <c r="V101" s="26">
        <f>2600000+108000</f>
        <v>2708000</v>
      </c>
      <c r="W101" s="77">
        <f t="shared" si="5"/>
        <v>477.7699364855328</v>
      </c>
      <c r="X101" s="26">
        <v>11424</v>
      </c>
      <c r="Y101" s="67" t="s">
        <v>78</v>
      </c>
    </row>
    <row r="102" spans="1:25" s="53" customFormat="1" ht="15">
      <c r="A102" s="47">
        <v>36</v>
      </c>
      <c r="B102" s="48" t="s">
        <v>70</v>
      </c>
      <c r="C102" s="48" t="s">
        <v>71</v>
      </c>
      <c r="D102" s="48" t="s">
        <v>76</v>
      </c>
      <c r="E102" s="48" t="s">
        <v>89</v>
      </c>
      <c r="F102" s="49">
        <v>54</v>
      </c>
      <c r="G102" s="49"/>
      <c r="H102" s="49"/>
      <c r="I102" s="49">
        <v>1974</v>
      </c>
      <c r="J102" s="49"/>
      <c r="K102" s="47" t="s">
        <v>75</v>
      </c>
      <c r="L102" s="65">
        <v>9</v>
      </c>
      <c r="M102" s="65">
        <v>4</v>
      </c>
      <c r="N102" s="77">
        <v>8144.2</v>
      </c>
      <c r="O102" s="77">
        <v>7350.2</v>
      </c>
      <c r="P102" s="77">
        <v>6942.1</v>
      </c>
      <c r="Q102" s="76">
        <v>339</v>
      </c>
      <c r="R102" s="77">
        <f t="shared" si="2"/>
        <v>11553900</v>
      </c>
      <c r="S102" s="77">
        <v>0</v>
      </c>
      <c r="T102" s="77">
        <v>0</v>
      </c>
      <c r="U102" s="77">
        <v>0</v>
      </c>
      <c r="V102" s="26">
        <f>11349000+96000+108900</f>
        <v>11553900</v>
      </c>
      <c r="W102" s="77">
        <f t="shared" si="3"/>
        <v>1571.9164104378112</v>
      </c>
      <c r="X102" s="26">
        <v>11424</v>
      </c>
      <c r="Y102" s="67" t="s">
        <v>78</v>
      </c>
    </row>
    <row r="103" spans="1:25" s="53" customFormat="1" ht="15">
      <c r="A103" s="47">
        <v>37</v>
      </c>
      <c r="B103" s="48" t="s">
        <v>70</v>
      </c>
      <c r="C103" s="48" t="s">
        <v>71</v>
      </c>
      <c r="D103" s="48" t="s">
        <v>72</v>
      </c>
      <c r="E103" s="48" t="s">
        <v>84</v>
      </c>
      <c r="F103" s="49">
        <v>54</v>
      </c>
      <c r="G103" s="49"/>
      <c r="H103" s="49"/>
      <c r="I103" s="49">
        <v>1988</v>
      </c>
      <c r="J103" s="49"/>
      <c r="K103" s="47" t="s">
        <v>82</v>
      </c>
      <c r="L103" s="65">
        <v>9</v>
      </c>
      <c r="M103" s="65">
        <v>4</v>
      </c>
      <c r="N103" s="62">
        <v>8145.9</v>
      </c>
      <c r="O103" s="93">
        <v>4144.2</v>
      </c>
      <c r="P103" s="89">
        <v>3527</v>
      </c>
      <c r="Q103" s="93">
        <v>397</v>
      </c>
      <c r="R103" s="77">
        <f t="shared" si="2"/>
        <v>2440000</v>
      </c>
      <c r="S103" s="77">
        <v>0</v>
      </c>
      <c r="T103" s="77">
        <v>0</v>
      </c>
      <c r="U103" s="77">
        <v>0</v>
      </c>
      <c r="V103" s="26">
        <f>2350000+90000</f>
        <v>2440000</v>
      </c>
      <c r="W103" s="77">
        <f t="shared" si="3"/>
        <v>588.7746730370156</v>
      </c>
      <c r="X103" s="26">
        <v>11424</v>
      </c>
      <c r="Y103" s="67" t="s">
        <v>78</v>
      </c>
    </row>
    <row r="104" spans="1:25" s="43" customFormat="1" ht="20.25" customHeight="1">
      <c r="A104" s="69" t="s">
        <v>73</v>
      </c>
      <c r="B104" s="69"/>
      <c r="C104" s="69"/>
      <c r="D104" s="69"/>
      <c r="E104" s="69"/>
      <c r="F104" s="70"/>
      <c r="G104" s="70"/>
      <c r="H104" s="70"/>
      <c r="I104" s="71" t="s">
        <v>0</v>
      </c>
      <c r="J104" s="71" t="s">
        <v>0</v>
      </c>
      <c r="K104" s="71" t="s">
        <v>0</v>
      </c>
      <c r="L104" s="72" t="s">
        <v>0</v>
      </c>
      <c r="M104" s="72">
        <f aca="true" t="shared" si="6" ref="M104:T104">SUM(M67:M103)</f>
        <v>158</v>
      </c>
      <c r="N104" s="10">
        <f t="shared" si="6"/>
        <v>199521.30000000005</v>
      </c>
      <c r="O104" s="10">
        <f t="shared" si="6"/>
        <v>170587.69000000003</v>
      </c>
      <c r="P104" s="10">
        <f t="shared" si="6"/>
        <v>159888.49999999997</v>
      </c>
      <c r="Q104" s="52">
        <f t="shared" si="6"/>
        <v>7574</v>
      </c>
      <c r="R104" s="94">
        <f t="shared" si="6"/>
        <v>116506804</v>
      </c>
      <c r="S104" s="10">
        <f t="shared" si="6"/>
        <v>0</v>
      </c>
      <c r="T104" s="10">
        <f t="shared" si="6"/>
        <v>0</v>
      </c>
      <c r="U104" s="10">
        <v>0</v>
      </c>
      <c r="V104" s="10">
        <f>SUM(V67:V103)</f>
        <v>116506804</v>
      </c>
      <c r="W104" s="94">
        <f t="shared" si="3"/>
        <v>682.9731031588503</v>
      </c>
      <c r="X104" s="10">
        <v>11424</v>
      </c>
      <c r="Y104" s="73" t="s">
        <v>0</v>
      </c>
    </row>
    <row r="105" spans="1:25" ht="15" hidden="1">
      <c r="A105" s="9"/>
      <c r="B105" s="9"/>
      <c r="C105" s="9"/>
      <c r="D105" s="9"/>
      <c r="E105" s="9"/>
      <c r="F105" s="9"/>
      <c r="G105" s="9"/>
      <c r="H105" s="5"/>
      <c r="I105" s="6"/>
      <c r="J105" s="4"/>
      <c r="K105" s="4"/>
      <c r="L105" s="4"/>
      <c r="M105" s="4"/>
      <c r="N105" s="4"/>
      <c r="O105" s="4"/>
      <c r="P105" s="4"/>
      <c r="Q105" s="9"/>
      <c r="R105" s="7">
        <f>SUM(R104)</f>
        <v>116506804</v>
      </c>
      <c r="S105" s="4"/>
      <c r="T105" s="4"/>
      <c r="U105" s="8">
        <f>SUM(U67:U104)</f>
        <v>0</v>
      </c>
      <c r="V105" s="4"/>
      <c r="W105" s="4"/>
      <c r="X105" s="9"/>
      <c r="Y105" s="4"/>
    </row>
    <row r="106" spans="1:25" ht="15" hidden="1">
      <c r="A106" s="9"/>
      <c r="B106" s="9"/>
      <c r="C106" s="9"/>
      <c r="D106" s="9"/>
      <c r="E106" s="9"/>
      <c r="F106" s="9"/>
      <c r="G106" s="9"/>
      <c r="H106" s="5"/>
      <c r="I106" s="6"/>
      <c r="J106" s="4"/>
      <c r="K106" s="4"/>
      <c r="L106" s="4"/>
      <c r="M106" s="4"/>
      <c r="N106" s="4"/>
      <c r="O106" s="4"/>
      <c r="P106" s="4"/>
      <c r="Q106" s="9"/>
      <c r="R106" s="9"/>
      <c r="S106" s="4"/>
      <c r="T106" s="4"/>
      <c r="U106" s="4"/>
      <c r="V106" s="4"/>
      <c r="W106" s="4"/>
      <c r="X106" s="9"/>
      <c r="Y106" s="4"/>
    </row>
    <row r="107" spans="1:25" ht="15" hidden="1">
      <c r="A107" s="9"/>
      <c r="B107" s="9"/>
      <c r="C107" s="9"/>
      <c r="D107" s="9"/>
      <c r="E107" s="9"/>
      <c r="F107" s="9"/>
      <c r="G107" s="9"/>
      <c r="H107" s="5"/>
      <c r="I107" s="6"/>
      <c r="J107" s="4"/>
      <c r="K107" s="4"/>
      <c r="L107" s="4"/>
      <c r="M107" s="4"/>
      <c r="N107" s="4"/>
      <c r="O107" s="4"/>
      <c r="P107" s="4"/>
      <c r="Q107" s="9"/>
      <c r="R107" s="9"/>
      <c r="S107" s="4"/>
      <c r="T107" s="4"/>
      <c r="U107" s="4"/>
      <c r="V107" s="4"/>
      <c r="W107" s="4"/>
      <c r="X107" s="9"/>
      <c r="Y107" s="4"/>
    </row>
    <row r="108" spans="1:25" ht="15" hidden="1">
      <c r="A108" s="9"/>
      <c r="B108" s="9"/>
      <c r="C108" s="9"/>
      <c r="D108" s="9"/>
      <c r="E108" s="9"/>
      <c r="F108" s="9"/>
      <c r="G108" s="9"/>
      <c r="H108" s="5"/>
      <c r="I108" s="6"/>
      <c r="J108" s="4"/>
      <c r="K108" s="4"/>
      <c r="L108" s="4"/>
      <c r="M108" s="4"/>
      <c r="N108" s="4"/>
      <c r="O108" s="4"/>
      <c r="P108" s="4"/>
      <c r="Q108" s="9"/>
      <c r="R108" s="9"/>
      <c r="S108" s="4"/>
      <c r="T108" s="4"/>
      <c r="U108" s="4"/>
      <c r="V108" s="4"/>
      <c r="W108" s="4"/>
      <c r="X108" s="9"/>
      <c r="Y108" s="4"/>
    </row>
    <row r="109" spans="1:25" ht="15" hidden="1">
      <c r="A109" s="9"/>
      <c r="B109" s="9"/>
      <c r="C109" s="9"/>
      <c r="D109" s="9"/>
      <c r="E109" s="9"/>
      <c r="F109" s="9"/>
      <c r="G109" s="9"/>
      <c r="H109" s="5"/>
      <c r="I109" s="6"/>
      <c r="J109" s="4"/>
      <c r="K109" s="4"/>
      <c r="L109" s="4"/>
      <c r="M109" s="4"/>
      <c r="N109" s="4"/>
      <c r="O109" s="4"/>
      <c r="P109" s="4"/>
      <c r="Q109" s="9"/>
      <c r="R109" s="9"/>
      <c r="S109" s="4"/>
      <c r="T109" s="4"/>
      <c r="U109" s="4"/>
      <c r="V109" s="4"/>
      <c r="W109" s="4"/>
      <c r="X109" s="9"/>
      <c r="Y109" s="4"/>
    </row>
    <row r="110" spans="1:25" ht="15" hidden="1">
      <c r="A110" s="9"/>
      <c r="B110" s="9"/>
      <c r="C110" s="9"/>
      <c r="D110" s="9"/>
      <c r="E110" s="9"/>
      <c r="F110" s="9"/>
      <c r="G110" s="9"/>
      <c r="H110" s="5"/>
      <c r="I110" s="6"/>
      <c r="J110" s="4"/>
      <c r="K110" s="4"/>
      <c r="L110" s="4"/>
      <c r="M110" s="4"/>
      <c r="N110" s="4"/>
      <c r="O110" s="4"/>
      <c r="P110" s="4"/>
      <c r="Q110" s="9"/>
      <c r="R110" s="9"/>
      <c r="S110" s="4"/>
      <c r="T110" s="4"/>
      <c r="U110" s="4"/>
      <c r="V110" s="4"/>
      <c r="W110" s="4"/>
      <c r="X110" s="9"/>
      <c r="Y110" s="4"/>
    </row>
    <row r="111" spans="1:25" ht="15" hidden="1">
      <c r="A111" s="9"/>
      <c r="B111" s="9"/>
      <c r="C111" s="9"/>
      <c r="D111" s="9"/>
      <c r="E111" s="9"/>
      <c r="F111" s="9"/>
      <c r="G111" s="9"/>
      <c r="H111" s="5"/>
      <c r="I111" s="6"/>
      <c r="J111" s="4"/>
      <c r="K111" s="4"/>
      <c r="L111" s="4"/>
      <c r="M111" s="4"/>
      <c r="N111" s="4"/>
      <c r="O111" s="4"/>
      <c r="P111" s="4"/>
      <c r="Q111" s="9"/>
      <c r="R111" s="9"/>
      <c r="S111" s="4"/>
      <c r="T111" s="4"/>
      <c r="U111" s="4"/>
      <c r="V111" s="4"/>
      <c r="W111" s="4"/>
      <c r="X111" s="9"/>
      <c r="Y111" s="4"/>
    </row>
    <row r="113" ht="47.45" customHeight="1"/>
  </sheetData>
  <mergeCells count="30">
    <mergeCell ref="A8:Y8"/>
    <mergeCell ref="A66:Y66"/>
    <mergeCell ref="O4:O5"/>
    <mergeCell ref="P4:P5"/>
    <mergeCell ref="R4:R5"/>
    <mergeCell ref="B3:H3"/>
    <mergeCell ref="H4:H6"/>
    <mergeCell ref="G4:G6"/>
    <mergeCell ref="Q3:Q5"/>
    <mergeCell ref="E4:E6"/>
    <mergeCell ref="D4:D6"/>
    <mergeCell ref="C4:C6"/>
    <mergeCell ref="I4:I6"/>
    <mergeCell ref="J4:J6"/>
    <mergeCell ref="O1:Y1"/>
    <mergeCell ref="A2:Y2"/>
    <mergeCell ref="A3:A6"/>
    <mergeCell ref="I3:J3"/>
    <mergeCell ref="K3:K6"/>
    <mergeCell ref="L3:L6"/>
    <mergeCell ref="M3:M6"/>
    <mergeCell ref="N3:N5"/>
    <mergeCell ref="O3:P3"/>
    <mergeCell ref="W3:W5"/>
    <mergeCell ref="X3:X5"/>
    <mergeCell ref="S4:V4"/>
    <mergeCell ref="B4:B6"/>
    <mergeCell ref="Y3:Y6"/>
    <mergeCell ref="R3:V3"/>
    <mergeCell ref="F4:F6"/>
  </mergeCells>
  <conditionalFormatting sqref="C9:H65">
    <cfRule type="expression" priority="3" dxfId="0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36:H36">
    <cfRule type="expression" priority="2" dxfId="0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35:H35">
    <cfRule type="expression" priority="1" dxfId="0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printOptions horizontalCentered="1"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landscape" paperSize="9" scale="5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C9:H65</xm:sqref>
        </x14:conditionalFormatting>
        <x14:conditionalFormatting xmlns:xm="http://schemas.microsoft.com/office/excel/2006/main">
          <x14:cfRule type="expression" priority="2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C36:H36</xm:sqref>
        </x14:conditionalFormatting>
        <x14:conditionalFormatting xmlns:xm="http://schemas.microsoft.com/office/excel/2006/main">
          <x14:cfRule type="expression" priority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C35:H35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  <pageSetUpPr fitToPage="1"/>
  </sheetPr>
  <dimension ref="A1:AT109"/>
  <sheetViews>
    <sheetView view="pageBreakPreview" zoomScale="70" zoomScaleSheetLayoutView="70" workbookViewId="0" topLeftCell="A1">
      <selection activeCell="AB1" sqref="AB1:AR1"/>
    </sheetView>
  </sheetViews>
  <sheetFormatPr defaultColWidth="8.8515625" defaultRowHeight="15"/>
  <cols>
    <col min="1" max="1" width="5.28125" style="1" customWidth="1"/>
    <col min="2" max="2" width="7.28125" style="2" customWidth="1"/>
    <col min="3" max="3" width="9.7109375" style="1" customWidth="1"/>
    <col min="4" max="4" width="10.00390625" style="1" customWidth="1"/>
    <col min="5" max="5" width="18.28125" style="1" customWidth="1"/>
    <col min="6" max="6" width="5.7109375" style="1" customWidth="1"/>
    <col min="7" max="8" width="4.00390625" style="1" customWidth="1"/>
    <col min="9" max="9" width="15.421875" style="1" customWidth="1"/>
    <col min="10" max="10" width="13.421875" style="1" customWidth="1"/>
    <col min="11" max="11" width="14.28125" style="1" customWidth="1"/>
    <col min="12" max="12" width="13.421875" style="1" customWidth="1"/>
    <col min="13" max="13" width="14.7109375" style="1" customWidth="1"/>
    <col min="14" max="14" width="5.28125" style="1" customWidth="1"/>
    <col min="15" max="15" width="13.140625" style="1" customWidth="1"/>
    <col min="16" max="16" width="5.00390625" style="1" customWidth="1"/>
    <col min="17" max="17" width="14.421875" style="1" customWidth="1"/>
    <col min="18" max="18" width="11.8515625" style="1" customWidth="1"/>
    <col min="19" max="19" width="14.8515625" style="1" customWidth="1"/>
    <col min="20" max="20" width="6.57421875" style="1" customWidth="1"/>
    <col min="21" max="21" width="5.28125" style="1" customWidth="1"/>
    <col min="22" max="22" width="9.28125" style="1" customWidth="1"/>
    <col min="23" max="23" width="13.140625" style="1" customWidth="1"/>
    <col min="24" max="24" width="11.7109375" style="1" bestFit="1" customWidth="1"/>
    <col min="25" max="25" width="6.140625" style="1" bestFit="1" customWidth="1"/>
    <col min="26" max="26" width="5.00390625" style="1" customWidth="1"/>
    <col min="27" max="27" width="5.00390625" style="1" bestFit="1" customWidth="1"/>
    <col min="28" max="28" width="4.7109375" style="1" bestFit="1" customWidth="1"/>
    <col min="29" max="29" width="5.00390625" style="1" bestFit="1" customWidth="1"/>
    <col min="30" max="30" width="4.7109375" style="1" bestFit="1" customWidth="1"/>
    <col min="31" max="31" width="5.00390625" style="1" customWidth="1"/>
    <col min="32" max="33" width="4.7109375" style="1" bestFit="1" customWidth="1"/>
    <col min="34" max="34" width="10.8515625" style="1" customWidth="1"/>
    <col min="35" max="35" width="4.7109375" style="1" bestFit="1" customWidth="1"/>
    <col min="36" max="36" width="11.28125" style="1" customWidth="1"/>
    <col min="37" max="37" width="10.7109375" style="1" customWidth="1"/>
    <col min="38" max="41" width="4.7109375" style="1" bestFit="1" customWidth="1"/>
    <col min="42" max="42" width="7.28125" style="1" customWidth="1"/>
    <col min="43" max="43" width="15.00390625" style="1" customWidth="1"/>
    <col min="44" max="44" width="10.57421875" style="1" customWidth="1"/>
    <col min="45" max="16384" width="8.8515625" style="1" customWidth="1"/>
  </cols>
  <sheetData>
    <row r="1" spans="28:44" ht="51" customHeight="1">
      <c r="AB1" s="177" t="s">
        <v>125</v>
      </c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</row>
    <row r="2" spans="1:44" ht="30.2" customHeight="1">
      <c r="A2" s="198" t="s">
        <v>99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</row>
    <row r="3" spans="1:44" s="43" customFormat="1" ht="34.5" customHeight="1">
      <c r="A3" s="211" t="s">
        <v>28</v>
      </c>
      <c r="B3" s="193" t="s">
        <v>60</v>
      </c>
      <c r="C3" s="193"/>
      <c r="D3" s="193"/>
      <c r="E3" s="193"/>
      <c r="F3" s="193"/>
      <c r="G3" s="193"/>
      <c r="H3" s="193"/>
      <c r="I3" s="211" t="s">
        <v>27</v>
      </c>
      <c r="J3" s="214" t="s">
        <v>44</v>
      </c>
      <c r="K3" s="214"/>
      <c r="L3" s="214"/>
      <c r="M3" s="214"/>
      <c r="N3" s="214"/>
      <c r="O3" s="214"/>
      <c r="P3" s="199" t="s">
        <v>50</v>
      </c>
      <c r="Q3" s="199"/>
      <c r="R3" s="199" t="s">
        <v>51</v>
      </c>
      <c r="S3" s="199"/>
      <c r="T3" s="199" t="s">
        <v>52</v>
      </c>
      <c r="U3" s="199"/>
      <c r="V3" s="199" t="s">
        <v>53</v>
      </c>
      <c r="W3" s="199"/>
      <c r="X3" s="209" t="s">
        <v>62</v>
      </c>
      <c r="Y3" s="199" t="s">
        <v>54</v>
      </c>
      <c r="Z3" s="199"/>
      <c r="AA3" s="199" t="s">
        <v>55</v>
      </c>
      <c r="AB3" s="199"/>
      <c r="AC3" s="199" t="s">
        <v>63</v>
      </c>
      <c r="AD3" s="199"/>
      <c r="AE3" s="199" t="s">
        <v>64</v>
      </c>
      <c r="AF3" s="199"/>
      <c r="AG3" s="200" t="s">
        <v>56</v>
      </c>
      <c r="AH3" s="201"/>
      <c r="AI3" s="201"/>
      <c r="AJ3" s="201"/>
      <c r="AK3" s="201"/>
      <c r="AL3" s="201"/>
      <c r="AM3" s="201"/>
      <c r="AN3" s="201"/>
      <c r="AO3" s="201"/>
      <c r="AP3" s="202"/>
      <c r="AQ3" s="199" t="s">
        <v>65</v>
      </c>
      <c r="AR3" s="199" t="s">
        <v>66</v>
      </c>
    </row>
    <row r="4" spans="1:44" s="43" customFormat="1" ht="95.65" customHeight="1">
      <c r="A4" s="212"/>
      <c r="B4" s="187" t="s">
        <v>34</v>
      </c>
      <c r="C4" s="187" t="s">
        <v>59</v>
      </c>
      <c r="D4" s="187" t="s">
        <v>58</v>
      </c>
      <c r="E4" s="187" t="s">
        <v>35</v>
      </c>
      <c r="F4" s="187" t="s">
        <v>36</v>
      </c>
      <c r="G4" s="187" t="s">
        <v>37</v>
      </c>
      <c r="H4" s="187" t="s">
        <v>38</v>
      </c>
      <c r="I4" s="212"/>
      <c r="J4" s="44" t="s">
        <v>45</v>
      </c>
      <c r="K4" s="44" t="s">
        <v>46</v>
      </c>
      <c r="L4" s="44" t="s">
        <v>47</v>
      </c>
      <c r="M4" s="44" t="s">
        <v>48</v>
      </c>
      <c r="N4" s="44" t="s">
        <v>49</v>
      </c>
      <c r="O4" s="44" t="s">
        <v>57</v>
      </c>
      <c r="P4" s="199"/>
      <c r="Q4" s="199"/>
      <c r="R4" s="199"/>
      <c r="S4" s="199"/>
      <c r="T4" s="199"/>
      <c r="U4" s="199"/>
      <c r="V4" s="199"/>
      <c r="W4" s="199"/>
      <c r="X4" s="210"/>
      <c r="Y4" s="199"/>
      <c r="Z4" s="199"/>
      <c r="AA4" s="199"/>
      <c r="AB4" s="199"/>
      <c r="AC4" s="199"/>
      <c r="AD4" s="199"/>
      <c r="AE4" s="199"/>
      <c r="AF4" s="199"/>
      <c r="AG4" s="199" t="s">
        <v>39</v>
      </c>
      <c r="AH4" s="199"/>
      <c r="AI4" s="199" t="s">
        <v>40</v>
      </c>
      <c r="AJ4" s="199"/>
      <c r="AK4" s="199" t="s">
        <v>41</v>
      </c>
      <c r="AL4" s="199"/>
      <c r="AM4" s="199" t="s">
        <v>42</v>
      </c>
      <c r="AN4" s="199"/>
      <c r="AO4" s="199" t="s">
        <v>43</v>
      </c>
      <c r="AP4" s="199"/>
      <c r="AQ4" s="199"/>
      <c r="AR4" s="199"/>
    </row>
    <row r="5" spans="1:44" s="43" customFormat="1" ht="27.6" customHeight="1">
      <c r="A5" s="213"/>
      <c r="B5" s="189"/>
      <c r="C5" s="189"/>
      <c r="D5" s="189"/>
      <c r="E5" s="189"/>
      <c r="F5" s="189"/>
      <c r="G5" s="189"/>
      <c r="H5" s="189"/>
      <c r="I5" s="45" t="s">
        <v>2</v>
      </c>
      <c r="J5" s="45" t="s">
        <v>2</v>
      </c>
      <c r="K5" s="45" t="s">
        <v>2</v>
      </c>
      <c r="L5" s="45" t="s">
        <v>2</v>
      </c>
      <c r="M5" s="45" t="s">
        <v>2</v>
      </c>
      <c r="N5" s="45" t="s">
        <v>2</v>
      </c>
      <c r="O5" s="45" t="s">
        <v>2</v>
      </c>
      <c r="P5" s="45" t="s">
        <v>26</v>
      </c>
      <c r="Q5" s="45" t="s">
        <v>2</v>
      </c>
      <c r="R5" s="45" t="s">
        <v>25</v>
      </c>
      <c r="S5" s="45" t="s">
        <v>2</v>
      </c>
      <c r="T5" s="45" t="s">
        <v>25</v>
      </c>
      <c r="U5" s="45" t="s">
        <v>2</v>
      </c>
      <c r="V5" s="45" t="s">
        <v>25</v>
      </c>
      <c r="W5" s="45" t="s">
        <v>2</v>
      </c>
      <c r="X5" s="45" t="s">
        <v>2</v>
      </c>
      <c r="Y5" s="45" t="s">
        <v>117</v>
      </c>
      <c r="Z5" s="45" t="s">
        <v>2</v>
      </c>
      <c r="AA5" s="45" t="s">
        <v>25</v>
      </c>
      <c r="AB5" s="45" t="s">
        <v>2</v>
      </c>
      <c r="AC5" s="45" t="s">
        <v>25</v>
      </c>
      <c r="AD5" s="45" t="s">
        <v>2</v>
      </c>
      <c r="AE5" s="45" t="s">
        <v>26</v>
      </c>
      <c r="AF5" s="45" t="s">
        <v>2</v>
      </c>
      <c r="AG5" s="45" t="s">
        <v>26</v>
      </c>
      <c r="AH5" s="45" t="s">
        <v>2</v>
      </c>
      <c r="AI5" s="45" t="s">
        <v>26</v>
      </c>
      <c r="AJ5" s="45" t="s">
        <v>2</v>
      </c>
      <c r="AK5" s="45" t="s">
        <v>26</v>
      </c>
      <c r="AL5" s="45" t="s">
        <v>2</v>
      </c>
      <c r="AM5" s="45" t="s">
        <v>26</v>
      </c>
      <c r="AN5" s="45" t="s">
        <v>2</v>
      </c>
      <c r="AO5" s="45" t="s">
        <v>26</v>
      </c>
      <c r="AP5" s="45" t="s">
        <v>2</v>
      </c>
      <c r="AQ5" s="45" t="s">
        <v>2</v>
      </c>
      <c r="AR5" s="45" t="s">
        <v>2</v>
      </c>
    </row>
    <row r="6" spans="1:44" s="43" customFormat="1" ht="14.4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V6" s="15">
        <v>22</v>
      </c>
      <c r="W6" s="15">
        <v>23</v>
      </c>
      <c r="X6" s="15">
        <v>24</v>
      </c>
      <c r="Y6" s="15">
        <v>25</v>
      </c>
      <c r="Z6" s="15">
        <v>26</v>
      </c>
      <c r="AA6" s="15">
        <v>27</v>
      </c>
      <c r="AB6" s="15">
        <v>28</v>
      </c>
      <c r="AC6" s="15">
        <v>29</v>
      </c>
      <c r="AD6" s="15">
        <v>30</v>
      </c>
      <c r="AE6" s="15">
        <v>31</v>
      </c>
      <c r="AF6" s="15">
        <v>32</v>
      </c>
      <c r="AG6" s="15">
        <v>33</v>
      </c>
      <c r="AH6" s="15">
        <v>34</v>
      </c>
      <c r="AI6" s="15">
        <v>35</v>
      </c>
      <c r="AJ6" s="15">
        <v>36</v>
      </c>
      <c r="AK6" s="15">
        <v>37</v>
      </c>
      <c r="AL6" s="15">
        <v>38</v>
      </c>
      <c r="AM6" s="15">
        <v>39</v>
      </c>
      <c r="AN6" s="15">
        <v>40</v>
      </c>
      <c r="AO6" s="15">
        <v>41</v>
      </c>
      <c r="AP6" s="15">
        <v>42</v>
      </c>
      <c r="AQ6" s="15">
        <v>43</v>
      </c>
      <c r="AR6" s="15">
        <v>44</v>
      </c>
    </row>
    <row r="7" spans="1:44" s="46" customFormat="1" ht="25.5" customHeight="1">
      <c r="A7" s="206" t="s">
        <v>103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8"/>
    </row>
    <row r="8" spans="1:46" s="146" customFormat="1" ht="15">
      <c r="A8" s="142">
        <v>1</v>
      </c>
      <c r="B8" s="68" t="s">
        <v>70</v>
      </c>
      <c r="C8" s="68" t="s">
        <v>71</v>
      </c>
      <c r="D8" s="68" t="s">
        <v>111</v>
      </c>
      <c r="E8" s="142" t="s">
        <v>121</v>
      </c>
      <c r="F8" s="143">
        <v>24</v>
      </c>
      <c r="G8" s="64"/>
      <c r="H8" s="64"/>
      <c r="I8" s="62">
        <f aca="true" t="shared" si="0" ref="I8:I63">J8+K8+L8+M8+N8+O8+Q8+S8+U8+W8+X8+Z8+AB8+AD8+AF8+AH8+AJ8+AL8+AN8+AP8+AQ8+AR8</f>
        <v>1336494.37</v>
      </c>
      <c r="J8" s="62"/>
      <c r="K8" s="62"/>
      <c r="L8" s="62"/>
      <c r="M8" s="62"/>
      <c r="N8" s="62"/>
      <c r="O8" s="62"/>
      <c r="P8" s="99"/>
      <c r="Q8" s="62"/>
      <c r="R8" s="62">
        <v>361</v>
      </c>
      <c r="S8" s="62">
        <v>1210300</v>
      </c>
      <c r="T8" s="144"/>
      <c r="U8" s="144"/>
      <c r="V8" s="62"/>
      <c r="W8" s="62"/>
      <c r="X8" s="62"/>
      <c r="Y8" s="144"/>
      <c r="Z8" s="144"/>
      <c r="AA8" s="62"/>
      <c r="AB8" s="62"/>
      <c r="AC8" s="62"/>
      <c r="AD8" s="62"/>
      <c r="AE8" s="99"/>
      <c r="AF8" s="62"/>
      <c r="AG8" s="99"/>
      <c r="AH8" s="62"/>
      <c r="AI8" s="99"/>
      <c r="AJ8" s="62"/>
      <c r="AK8" s="99"/>
      <c r="AL8" s="62"/>
      <c r="AM8" s="99"/>
      <c r="AN8" s="62"/>
      <c r="AO8" s="99"/>
      <c r="AP8" s="62"/>
      <c r="AQ8" s="145">
        <v>126194.37</v>
      </c>
      <c r="AR8" s="62"/>
      <c r="AT8" s="147"/>
    </row>
    <row r="9" spans="1:46" s="146" customFormat="1" ht="15">
      <c r="A9" s="142">
        <v>2</v>
      </c>
      <c r="B9" s="68" t="s">
        <v>70</v>
      </c>
      <c r="C9" s="68" t="s">
        <v>71</v>
      </c>
      <c r="D9" s="68" t="s">
        <v>111</v>
      </c>
      <c r="E9" s="142" t="s">
        <v>121</v>
      </c>
      <c r="F9" s="143" t="s">
        <v>112</v>
      </c>
      <c r="G9" s="64"/>
      <c r="H9" s="64"/>
      <c r="I9" s="62">
        <f t="shared" si="0"/>
        <v>1335905.62</v>
      </c>
      <c r="J9" s="62"/>
      <c r="K9" s="62"/>
      <c r="L9" s="62"/>
      <c r="M9" s="62"/>
      <c r="N9" s="62"/>
      <c r="O9" s="62"/>
      <c r="P9" s="99"/>
      <c r="Q9" s="62"/>
      <c r="R9" s="62">
        <v>361</v>
      </c>
      <c r="S9" s="62">
        <v>1210300</v>
      </c>
      <c r="T9" s="144"/>
      <c r="U9" s="144"/>
      <c r="V9" s="62"/>
      <c r="W9" s="62"/>
      <c r="X9" s="62"/>
      <c r="Y9" s="144"/>
      <c r="Z9" s="144"/>
      <c r="AA9" s="62"/>
      <c r="AB9" s="62"/>
      <c r="AC9" s="62"/>
      <c r="AD9" s="62"/>
      <c r="AE9" s="99"/>
      <c r="AF9" s="62"/>
      <c r="AG9" s="99"/>
      <c r="AH9" s="62"/>
      <c r="AI9" s="99"/>
      <c r="AJ9" s="62"/>
      <c r="AK9" s="99"/>
      <c r="AL9" s="62"/>
      <c r="AM9" s="99"/>
      <c r="AN9" s="62"/>
      <c r="AO9" s="99"/>
      <c r="AP9" s="62"/>
      <c r="AQ9" s="145">
        <v>125605.62</v>
      </c>
      <c r="AR9" s="62"/>
      <c r="AT9" s="147"/>
    </row>
    <row r="10" spans="1:46" s="146" customFormat="1" ht="15">
      <c r="A10" s="142">
        <v>3</v>
      </c>
      <c r="B10" s="68" t="s">
        <v>70</v>
      </c>
      <c r="C10" s="68" t="s">
        <v>71</v>
      </c>
      <c r="D10" s="68" t="s">
        <v>76</v>
      </c>
      <c r="E10" s="142" t="s">
        <v>80</v>
      </c>
      <c r="F10" s="143">
        <v>134</v>
      </c>
      <c r="G10" s="64"/>
      <c r="H10" s="64"/>
      <c r="I10" s="62">
        <f t="shared" si="0"/>
        <v>4465000</v>
      </c>
      <c r="J10" s="62"/>
      <c r="K10" s="62"/>
      <c r="L10" s="62"/>
      <c r="M10" s="62"/>
      <c r="N10" s="62"/>
      <c r="O10" s="62"/>
      <c r="P10" s="99">
        <v>2</v>
      </c>
      <c r="Q10" s="62">
        <v>4400000</v>
      </c>
      <c r="R10" s="62"/>
      <c r="S10" s="62"/>
      <c r="T10" s="144"/>
      <c r="U10" s="144"/>
      <c r="V10" s="62"/>
      <c r="W10" s="62"/>
      <c r="X10" s="62"/>
      <c r="Y10" s="144"/>
      <c r="Z10" s="144"/>
      <c r="AA10" s="62"/>
      <c r="AB10" s="62"/>
      <c r="AC10" s="62"/>
      <c r="AD10" s="62"/>
      <c r="AE10" s="99"/>
      <c r="AF10" s="62"/>
      <c r="AG10" s="99"/>
      <c r="AH10" s="62"/>
      <c r="AI10" s="99"/>
      <c r="AJ10" s="62"/>
      <c r="AK10" s="99"/>
      <c r="AL10" s="62"/>
      <c r="AM10" s="99"/>
      <c r="AN10" s="62"/>
      <c r="AO10" s="99"/>
      <c r="AP10" s="62"/>
      <c r="AQ10" s="145">
        <v>65000</v>
      </c>
      <c r="AR10" s="62"/>
      <c r="AT10" s="147"/>
    </row>
    <row r="11" spans="1:46" s="146" customFormat="1" ht="15">
      <c r="A11" s="142">
        <v>4</v>
      </c>
      <c r="B11" s="68" t="s">
        <v>70</v>
      </c>
      <c r="C11" s="68" t="s">
        <v>71</v>
      </c>
      <c r="D11" s="68" t="s">
        <v>76</v>
      </c>
      <c r="E11" s="142" t="s">
        <v>80</v>
      </c>
      <c r="F11" s="143">
        <v>164</v>
      </c>
      <c r="G11" s="64"/>
      <c r="H11" s="64"/>
      <c r="I11" s="62">
        <f t="shared" si="0"/>
        <v>11065000</v>
      </c>
      <c r="J11" s="62"/>
      <c r="K11" s="62"/>
      <c r="L11" s="62"/>
      <c r="M11" s="62"/>
      <c r="N11" s="62"/>
      <c r="O11" s="62"/>
      <c r="P11" s="99">
        <v>5</v>
      </c>
      <c r="Q11" s="62">
        <v>11000000</v>
      </c>
      <c r="R11" s="62"/>
      <c r="S11" s="62"/>
      <c r="T11" s="144"/>
      <c r="U11" s="144"/>
      <c r="V11" s="62"/>
      <c r="W11" s="62"/>
      <c r="X11" s="62"/>
      <c r="Y11" s="144"/>
      <c r="Z11" s="144"/>
      <c r="AA11" s="62"/>
      <c r="AB11" s="62"/>
      <c r="AC11" s="62"/>
      <c r="AD11" s="62"/>
      <c r="AE11" s="99"/>
      <c r="AF11" s="62"/>
      <c r="AG11" s="99"/>
      <c r="AH11" s="62"/>
      <c r="AI11" s="99"/>
      <c r="AJ11" s="62"/>
      <c r="AK11" s="99"/>
      <c r="AL11" s="62"/>
      <c r="AM11" s="99"/>
      <c r="AN11" s="62"/>
      <c r="AO11" s="99"/>
      <c r="AP11" s="62"/>
      <c r="AQ11" s="145">
        <v>65000</v>
      </c>
      <c r="AR11" s="62"/>
      <c r="AT11" s="147"/>
    </row>
    <row r="12" spans="1:46" s="146" customFormat="1" ht="15">
      <c r="A12" s="142">
        <v>5</v>
      </c>
      <c r="B12" s="68" t="s">
        <v>70</v>
      </c>
      <c r="C12" s="68" t="s">
        <v>71</v>
      </c>
      <c r="D12" s="68" t="s">
        <v>76</v>
      </c>
      <c r="E12" s="142" t="s">
        <v>80</v>
      </c>
      <c r="F12" s="143">
        <v>174</v>
      </c>
      <c r="G12" s="64"/>
      <c r="H12" s="64"/>
      <c r="I12" s="62">
        <f t="shared" si="0"/>
        <v>8865000</v>
      </c>
      <c r="J12" s="62"/>
      <c r="K12" s="62"/>
      <c r="L12" s="62"/>
      <c r="M12" s="62"/>
      <c r="N12" s="62"/>
      <c r="O12" s="62"/>
      <c r="P12" s="99">
        <v>4</v>
      </c>
      <c r="Q12" s="62">
        <v>8800000</v>
      </c>
      <c r="R12" s="62"/>
      <c r="S12" s="62"/>
      <c r="T12" s="144"/>
      <c r="U12" s="144"/>
      <c r="V12" s="62"/>
      <c r="W12" s="62"/>
      <c r="X12" s="62"/>
      <c r="Y12" s="144"/>
      <c r="Z12" s="144"/>
      <c r="AA12" s="62"/>
      <c r="AB12" s="62"/>
      <c r="AC12" s="62"/>
      <c r="AD12" s="62"/>
      <c r="AE12" s="99"/>
      <c r="AF12" s="62"/>
      <c r="AG12" s="99"/>
      <c r="AH12" s="62"/>
      <c r="AI12" s="99"/>
      <c r="AJ12" s="62"/>
      <c r="AK12" s="99"/>
      <c r="AL12" s="62"/>
      <c r="AM12" s="99"/>
      <c r="AN12" s="62"/>
      <c r="AO12" s="99"/>
      <c r="AP12" s="62"/>
      <c r="AQ12" s="148">
        <v>65000</v>
      </c>
      <c r="AR12" s="62"/>
      <c r="AT12" s="147"/>
    </row>
    <row r="13" spans="1:46" s="146" customFormat="1" ht="15">
      <c r="A13" s="142">
        <v>6</v>
      </c>
      <c r="B13" s="68" t="s">
        <v>70</v>
      </c>
      <c r="C13" s="68" t="s">
        <v>71</v>
      </c>
      <c r="D13" s="68" t="s">
        <v>76</v>
      </c>
      <c r="E13" s="142" t="s">
        <v>80</v>
      </c>
      <c r="F13" s="143">
        <v>176</v>
      </c>
      <c r="G13" s="64"/>
      <c r="H13" s="64"/>
      <c r="I13" s="62">
        <f t="shared" si="0"/>
        <v>4465000</v>
      </c>
      <c r="J13" s="62"/>
      <c r="K13" s="62"/>
      <c r="L13" s="62"/>
      <c r="M13" s="62"/>
      <c r="N13" s="62"/>
      <c r="O13" s="62"/>
      <c r="P13" s="99">
        <v>2</v>
      </c>
      <c r="Q13" s="62">
        <v>4400000</v>
      </c>
      <c r="R13" s="62"/>
      <c r="S13" s="62"/>
      <c r="T13" s="144"/>
      <c r="U13" s="144"/>
      <c r="V13" s="62"/>
      <c r="W13" s="62"/>
      <c r="X13" s="62"/>
      <c r="Y13" s="144"/>
      <c r="Z13" s="144"/>
      <c r="AA13" s="62"/>
      <c r="AB13" s="62"/>
      <c r="AC13" s="62"/>
      <c r="AD13" s="62"/>
      <c r="AE13" s="99"/>
      <c r="AF13" s="62"/>
      <c r="AG13" s="99"/>
      <c r="AH13" s="62"/>
      <c r="AI13" s="99"/>
      <c r="AJ13" s="62"/>
      <c r="AK13" s="99"/>
      <c r="AL13" s="62"/>
      <c r="AM13" s="99"/>
      <c r="AN13" s="62"/>
      <c r="AO13" s="99"/>
      <c r="AP13" s="62"/>
      <c r="AQ13" s="148">
        <v>65000</v>
      </c>
      <c r="AR13" s="62"/>
      <c r="AT13" s="147"/>
    </row>
    <row r="14" spans="1:46" s="146" customFormat="1" ht="15">
      <c r="A14" s="142">
        <v>7</v>
      </c>
      <c r="B14" s="68" t="s">
        <v>70</v>
      </c>
      <c r="C14" s="68" t="s">
        <v>71</v>
      </c>
      <c r="D14" s="68" t="s">
        <v>76</v>
      </c>
      <c r="E14" s="142" t="s">
        <v>80</v>
      </c>
      <c r="F14" s="143">
        <v>178</v>
      </c>
      <c r="G14" s="64"/>
      <c r="H14" s="64"/>
      <c r="I14" s="62">
        <f t="shared" si="0"/>
        <v>6665000</v>
      </c>
      <c r="J14" s="62"/>
      <c r="K14" s="62"/>
      <c r="L14" s="62"/>
      <c r="M14" s="62"/>
      <c r="N14" s="62"/>
      <c r="O14" s="62"/>
      <c r="P14" s="99">
        <v>3</v>
      </c>
      <c r="Q14" s="62">
        <v>6600000</v>
      </c>
      <c r="R14" s="62"/>
      <c r="S14" s="62"/>
      <c r="T14" s="144"/>
      <c r="U14" s="144"/>
      <c r="V14" s="62"/>
      <c r="W14" s="62"/>
      <c r="X14" s="62"/>
      <c r="Y14" s="144"/>
      <c r="Z14" s="144"/>
      <c r="AA14" s="62"/>
      <c r="AB14" s="62"/>
      <c r="AC14" s="62"/>
      <c r="AD14" s="62"/>
      <c r="AE14" s="99"/>
      <c r="AF14" s="62"/>
      <c r="AG14" s="99"/>
      <c r="AH14" s="62"/>
      <c r="AI14" s="99"/>
      <c r="AJ14" s="62"/>
      <c r="AK14" s="99"/>
      <c r="AL14" s="62"/>
      <c r="AM14" s="99"/>
      <c r="AN14" s="62"/>
      <c r="AO14" s="99"/>
      <c r="AP14" s="62"/>
      <c r="AQ14" s="149">
        <v>65000</v>
      </c>
      <c r="AR14" s="62"/>
      <c r="AT14" s="147"/>
    </row>
    <row r="15" spans="1:46" s="146" customFormat="1" ht="15">
      <c r="A15" s="142">
        <v>8</v>
      </c>
      <c r="B15" s="142" t="s">
        <v>70</v>
      </c>
      <c r="C15" s="142" t="s">
        <v>71</v>
      </c>
      <c r="D15" s="142" t="s">
        <v>76</v>
      </c>
      <c r="E15" s="142" t="s">
        <v>80</v>
      </c>
      <c r="F15" s="143">
        <v>180</v>
      </c>
      <c r="G15" s="64"/>
      <c r="H15" s="64"/>
      <c r="I15" s="62">
        <f t="shared" si="0"/>
        <v>6665000</v>
      </c>
      <c r="J15" s="62"/>
      <c r="K15" s="62"/>
      <c r="L15" s="62"/>
      <c r="M15" s="62"/>
      <c r="N15" s="62"/>
      <c r="O15" s="62"/>
      <c r="P15" s="99">
        <v>3</v>
      </c>
      <c r="Q15" s="62">
        <v>6600000</v>
      </c>
      <c r="R15" s="62"/>
      <c r="S15" s="62"/>
      <c r="T15" s="144"/>
      <c r="U15" s="144"/>
      <c r="V15" s="62"/>
      <c r="W15" s="62"/>
      <c r="X15" s="62"/>
      <c r="Y15" s="144"/>
      <c r="Z15" s="144"/>
      <c r="AA15" s="62"/>
      <c r="AB15" s="62"/>
      <c r="AC15" s="62"/>
      <c r="AD15" s="62"/>
      <c r="AE15" s="99"/>
      <c r="AF15" s="62"/>
      <c r="AG15" s="99"/>
      <c r="AH15" s="62"/>
      <c r="AI15" s="99"/>
      <c r="AJ15" s="62"/>
      <c r="AK15" s="99"/>
      <c r="AL15" s="62"/>
      <c r="AM15" s="99"/>
      <c r="AN15" s="62"/>
      <c r="AO15" s="99"/>
      <c r="AP15" s="62"/>
      <c r="AQ15" s="149">
        <v>65000</v>
      </c>
      <c r="AR15" s="62"/>
      <c r="AT15" s="147"/>
    </row>
    <row r="16" spans="1:46" s="146" customFormat="1" ht="15">
      <c r="A16" s="142">
        <v>9</v>
      </c>
      <c r="B16" s="142" t="s">
        <v>70</v>
      </c>
      <c r="C16" s="142" t="s">
        <v>71</v>
      </c>
      <c r="D16" s="142" t="s">
        <v>76</v>
      </c>
      <c r="E16" s="142" t="s">
        <v>80</v>
      </c>
      <c r="F16" s="143">
        <v>182</v>
      </c>
      <c r="G16" s="64"/>
      <c r="H16" s="64"/>
      <c r="I16" s="62">
        <f t="shared" si="0"/>
        <v>4465000</v>
      </c>
      <c r="J16" s="62"/>
      <c r="K16" s="62"/>
      <c r="L16" s="62"/>
      <c r="M16" s="62"/>
      <c r="N16" s="62"/>
      <c r="O16" s="62"/>
      <c r="P16" s="99">
        <v>2</v>
      </c>
      <c r="Q16" s="62">
        <v>4400000</v>
      </c>
      <c r="R16" s="62"/>
      <c r="S16" s="62"/>
      <c r="T16" s="144"/>
      <c r="U16" s="144"/>
      <c r="V16" s="62"/>
      <c r="W16" s="62"/>
      <c r="X16" s="62"/>
      <c r="Y16" s="144"/>
      <c r="Z16" s="144"/>
      <c r="AA16" s="62"/>
      <c r="AB16" s="62"/>
      <c r="AC16" s="62"/>
      <c r="AD16" s="62"/>
      <c r="AE16" s="99"/>
      <c r="AF16" s="62"/>
      <c r="AG16" s="99"/>
      <c r="AH16" s="62"/>
      <c r="AI16" s="99"/>
      <c r="AJ16" s="62"/>
      <c r="AK16" s="99"/>
      <c r="AL16" s="62"/>
      <c r="AM16" s="99"/>
      <c r="AN16" s="62"/>
      <c r="AO16" s="99"/>
      <c r="AP16" s="62"/>
      <c r="AQ16" s="149">
        <v>65000</v>
      </c>
      <c r="AR16" s="62"/>
      <c r="AT16" s="147"/>
    </row>
    <row r="17" spans="1:46" s="146" customFormat="1" ht="15">
      <c r="A17" s="142">
        <v>10</v>
      </c>
      <c r="B17" s="142" t="s">
        <v>70</v>
      </c>
      <c r="C17" s="142" t="s">
        <v>71</v>
      </c>
      <c r="D17" s="142" t="s">
        <v>76</v>
      </c>
      <c r="E17" s="142" t="s">
        <v>80</v>
      </c>
      <c r="F17" s="143" t="s">
        <v>92</v>
      </c>
      <c r="G17" s="64"/>
      <c r="H17" s="64"/>
      <c r="I17" s="62">
        <f t="shared" si="0"/>
        <v>8865000</v>
      </c>
      <c r="J17" s="62"/>
      <c r="K17" s="62"/>
      <c r="L17" s="62"/>
      <c r="M17" s="62"/>
      <c r="N17" s="62"/>
      <c r="O17" s="62"/>
      <c r="P17" s="99">
        <v>4</v>
      </c>
      <c r="Q17" s="62">
        <v>8800000</v>
      </c>
      <c r="R17" s="62"/>
      <c r="S17" s="62"/>
      <c r="T17" s="144"/>
      <c r="U17" s="144"/>
      <c r="V17" s="62"/>
      <c r="W17" s="62"/>
      <c r="X17" s="62"/>
      <c r="Y17" s="144"/>
      <c r="Z17" s="144"/>
      <c r="AA17" s="62"/>
      <c r="AB17" s="62"/>
      <c r="AC17" s="62"/>
      <c r="AD17" s="62"/>
      <c r="AE17" s="99"/>
      <c r="AF17" s="62"/>
      <c r="AG17" s="99"/>
      <c r="AH17" s="62"/>
      <c r="AI17" s="99"/>
      <c r="AJ17" s="62"/>
      <c r="AK17" s="99"/>
      <c r="AL17" s="62"/>
      <c r="AM17" s="99"/>
      <c r="AN17" s="62"/>
      <c r="AO17" s="99"/>
      <c r="AP17" s="62"/>
      <c r="AQ17" s="149">
        <v>65000</v>
      </c>
      <c r="AR17" s="62"/>
      <c r="AT17" s="147"/>
    </row>
    <row r="18" spans="1:46" s="146" customFormat="1" ht="15">
      <c r="A18" s="142">
        <v>11</v>
      </c>
      <c r="B18" s="142" t="s">
        <v>70</v>
      </c>
      <c r="C18" s="142" t="s">
        <v>71</v>
      </c>
      <c r="D18" s="142" t="s">
        <v>76</v>
      </c>
      <c r="E18" s="142" t="s">
        <v>80</v>
      </c>
      <c r="F18" s="143">
        <v>198</v>
      </c>
      <c r="G18" s="64"/>
      <c r="H18" s="64"/>
      <c r="I18" s="62">
        <f t="shared" si="0"/>
        <v>4465000</v>
      </c>
      <c r="J18" s="62"/>
      <c r="K18" s="62"/>
      <c r="L18" s="62"/>
      <c r="M18" s="62"/>
      <c r="N18" s="62"/>
      <c r="O18" s="62"/>
      <c r="P18" s="99">
        <v>2</v>
      </c>
      <c r="Q18" s="62">
        <v>4400000</v>
      </c>
      <c r="R18" s="62"/>
      <c r="S18" s="62"/>
      <c r="T18" s="144"/>
      <c r="U18" s="144"/>
      <c r="V18" s="62"/>
      <c r="W18" s="62"/>
      <c r="X18" s="62"/>
      <c r="Y18" s="144"/>
      <c r="Z18" s="144"/>
      <c r="AA18" s="62"/>
      <c r="AB18" s="62"/>
      <c r="AC18" s="62"/>
      <c r="AD18" s="62"/>
      <c r="AE18" s="99"/>
      <c r="AF18" s="62"/>
      <c r="AG18" s="99"/>
      <c r="AH18" s="62"/>
      <c r="AI18" s="99"/>
      <c r="AJ18" s="62"/>
      <c r="AK18" s="99"/>
      <c r="AL18" s="62"/>
      <c r="AM18" s="99"/>
      <c r="AN18" s="62"/>
      <c r="AO18" s="99"/>
      <c r="AP18" s="62"/>
      <c r="AQ18" s="149">
        <v>65000</v>
      </c>
      <c r="AR18" s="62"/>
      <c r="AT18" s="147"/>
    </row>
    <row r="19" spans="1:46" s="146" customFormat="1" ht="15">
      <c r="A19" s="142">
        <v>12</v>
      </c>
      <c r="B19" s="142" t="s">
        <v>70</v>
      </c>
      <c r="C19" s="142" t="s">
        <v>71</v>
      </c>
      <c r="D19" s="142" t="s">
        <v>76</v>
      </c>
      <c r="E19" s="142" t="s">
        <v>80</v>
      </c>
      <c r="F19" s="143">
        <v>200</v>
      </c>
      <c r="G19" s="64"/>
      <c r="H19" s="64"/>
      <c r="I19" s="62">
        <f t="shared" si="0"/>
        <v>6665000</v>
      </c>
      <c r="J19" s="62"/>
      <c r="K19" s="62"/>
      <c r="L19" s="62"/>
      <c r="M19" s="62"/>
      <c r="N19" s="62"/>
      <c r="O19" s="62"/>
      <c r="P19" s="99">
        <v>3</v>
      </c>
      <c r="Q19" s="62">
        <v>6600000</v>
      </c>
      <c r="R19" s="62"/>
      <c r="S19" s="62"/>
      <c r="T19" s="144"/>
      <c r="U19" s="144"/>
      <c r="V19" s="62"/>
      <c r="W19" s="62"/>
      <c r="X19" s="62"/>
      <c r="Y19" s="144"/>
      <c r="Z19" s="144"/>
      <c r="AA19" s="62"/>
      <c r="AB19" s="62"/>
      <c r="AC19" s="62"/>
      <c r="AD19" s="62"/>
      <c r="AE19" s="99"/>
      <c r="AF19" s="62"/>
      <c r="AG19" s="99"/>
      <c r="AH19" s="62"/>
      <c r="AI19" s="99"/>
      <c r="AJ19" s="62"/>
      <c r="AK19" s="99"/>
      <c r="AL19" s="62"/>
      <c r="AM19" s="99"/>
      <c r="AN19" s="62"/>
      <c r="AO19" s="99"/>
      <c r="AP19" s="62"/>
      <c r="AQ19" s="149">
        <v>65000</v>
      </c>
      <c r="AR19" s="62"/>
      <c r="AT19" s="147"/>
    </row>
    <row r="20" spans="1:46" s="146" customFormat="1" ht="15">
      <c r="A20" s="142">
        <v>13</v>
      </c>
      <c r="B20" s="142" t="s">
        <v>70</v>
      </c>
      <c r="C20" s="142" t="s">
        <v>71</v>
      </c>
      <c r="D20" s="142" t="s">
        <v>76</v>
      </c>
      <c r="E20" s="142" t="s">
        <v>80</v>
      </c>
      <c r="F20" s="143">
        <v>202</v>
      </c>
      <c r="G20" s="64"/>
      <c r="H20" s="64"/>
      <c r="I20" s="62">
        <f t="shared" si="0"/>
        <v>6665000</v>
      </c>
      <c r="J20" s="62"/>
      <c r="K20" s="62"/>
      <c r="L20" s="62"/>
      <c r="M20" s="62"/>
      <c r="N20" s="62"/>
      <c r="O20" s="62"/>
      <c r="P20" s="99">
        <v>3</v>
      </c>
      <c r="Q20" s="62">
        <v>6600000</v>
      </c>
      <c r="R20" s="62"/>
      <c r="S20" s="62"/>
      <c r="T20" s="144"/>
      <c r="U20" s="144"/>
      <c r="V20" s="62"/>
      <c r="W20" s="62"/>
      <c r="X20" s="62"/>
      <c r="Y20" s="144"/>
      <c r="Z20" s="144"/>
      <c r="AA20" s="62"/>
      <c r="AB20" s="62"/>
      <c r="AC20" s="62"/>
      <c r="AD20" s="62"/>
      <c r="AE20" s="99"/>
      <c r="AF20" s="62"/>
      <c r="AG20" s="99"/>
      <c r="AH20" s="62"/>
      <c r="AI20" s="99"/>
      <c r="AJ20" s="62"/>
      <c r="AK20" s="99"/>
      <c r="AL20" s="62"/>
      <c r="AM20" s="99"/>
      <c r="AN20" s="62"/>
      <c r="AO20" s="99"/>
      <c r="AP20" s="62"/>
      <c r="AQ20" s="149">
        <v>65000</v>
      </c>
      <c r="AR20" s="62"/>
      <c r="AT20" s="147"/>
    </row>
    <row r="21" spans="1:46" s="146" customFormat="1" ht="15">
      <c r="A21" s="142">
        <v>14</v>
      </c>
      <c r="B21" s="142" t="s">
        <v>70</v>
      </c>
      <c r="C21" s="142" t="s">
        <v>71</v>
      </c>
      <c r="D21" s="142" t="s">
        <v>76</v>
      </c>
      <c r="E21" s="142" t="s">
        <v>80</v>
      </c>
      <c r="F21" s="143">
        <v>204</v>
      </c>
      <c r="G21" s="64"/>
      <c r="H21" s="64"/>
      <c r="I21" s="62">
        <f t="shared" si="0"/>
        <v>4465000</v>
      </c>
      <c r="J21" s="62"/>
      <c r="K21" s="62"/>
      <c r="L21" s="62"/>
      <c r="M21" s="62"/>
      <c r="N21" s="62"/>
      <c r="O21" s="62"/>
      <c r="P21" s="99">
        <v>2</v>
      </c>
      <c r="Q21" s="62">
        <v>4400000</v>
      </c>
      <c r="R21" s="62"/>
      <c r="S21" s="62"/>
      <c r="T21" s="144"/>
      <c r="U21" s="144"/>
      <c r="V21" s="62"/>
      <c r="W21" s="62"/>
      <c r="X21" s="62"/>
      <c r="Y21" s="144"/>
      <c r="Z21" s="144"/>
      <c r="AA21" s="62"/>
      <c r="AB21" s="62"/>
      <c r="AC21" s="62"/>
      <c r="AD21" s="62"/>
      <c r="AE21" s="99"/>
      <c r="AF21" s="62"/>
      <c r="AG21" s="99"/>
      <c r="AH21" s="62"/>
      <c r="AI21" s="99"/>
      <c r="AJ21" s="62"/>
      <c r="AK21" s="99"/>
      <c r="AL21" s="62"/>
      <c r="AM21" s="99"/>
      <c r="AN21" s="62"/>
      <c r="AO21" s="99"/>
      <c r="AP21" s="62"/>
      <c r="AQ21" s="149">
        <v>65000</v>
      </c>
      <c r="AR21" s="62"/>
      <c r="AT21" s="147"/>
    </row>
    <row r="22" spans="1:46" s="146" customFormat="1" ht="15">
      <c r="A22" s="142">
        <v>15</v>
      </c>
      <c r="B22" s="142" t="s">
        <v>70</v>
      </c>
      <c r="C22" s="142" t="s">
        <v>71</v>
      </c>
      <c r="D22" s="142" t="s">
        <v>76</v>
      </c>
      <c r="E22" s="142" t="s">
        <v>80</v>
      </c>
      <c r="F22" s="143">
        <v>206</v>
      </c>
      <c r="G22" s="64"/>
      <c r="H22" s="64"/>
      <c r="I22" s="62">
        <f t="shared" si="0"/>
        <v>4465000</v>
      </c>
      <c r="J22" s="62"/>
      <c r="K22" s="62"/>
      <c r="L22" s="62"/>
      <c r="M22" s="62"/>
      <c r="N22" s="62"/>
      <c r="O22" s="62"/>
      <c r="P22" s="99">
        <v>2</v>
      </c>
      <c r="Q22" s="62">
        <v>4400000</v>
      </c>
      <c r="R22" s="62"/>
      <c r="S22" s="62"/>
      <c r="T22" s="144"/>
      <c r="U22" s="144"/>
      <c r="V22" s="62"/>
      <c r="W22" s="62"/>
      <c r="X22" s="62"/>
      <c r="Y22" s="144"/>
      <c r="Z22" s="144"/>
      <c r="AA22" s="62"/>
      <c r="AB22" s="62"/>
      <c r="AC22" s="62"/>
      <c r="AD22" s="62"/>
      <c r="AE22" s="99"/>
      <c r="AF22" s="62"/>
      <c r="AG22" s="99"/>
      <c r="AH22" s="62"/>
      <c r="AI22" s="99"/>
      <c r="AJ22" s="62"/>
      <c r="AK22" s="99"/>
      <c r="AL22" s="62"/>
      <c r="AM22" s="99"/>
      <c r="AN22" s="62"/>
      <c r="AO22" s="99"/>
      <c r="AP22" s="62"/>
      <c r="AQ22" s="149">
        <v>65000</v>
      </c>
      <c r="AR22" s="62"/>
      <c r="AT22" s="147"/>
    </row>
    <row r="23" spans="1:46" s="146" customFormat="1" ht="15">
      <c r="A23" s="142">
        <v>16</v>
      </c>
      <c r="B23" s="142" t="s">
        <v>70</v>
      </c>
      <c r="C23" s="142" t="s">
        <v>71</v>
      </c>
      <c r="D23" s="142" t="s">
        <v>76</v>
      </c>
      <c r="E23" s="142" t="s">
        <v>80</v>
      </c>
      <c r="F23" s="143">
        <v>222</v>
      </c>
      <c r="G23" s="64"/>
      <c r="H23" s="64"/>
      <c r="I23" s="62">
        <f t="shared" si="0"/>
        <v>4465000</v>
      </c>
      <c r="J23" s="62"/>
      <c r="K23" s="62"/>
      <c r="L23" s="62"/>
      <c r="M23" s="62"/>
      <c r="N23" s="62"/>
      <c r="O23" s="62"/>
      <c r="P23" s="99">
        <v>2</v>
      </c>
      <c r="Q23" s="62">
        <v>4400000</v>
      </c>
      <c r="R23" s="62"/>
      <c r="S23" s="62"/>
      <c r="T23" s="144"/>
      <c r="U23" s="144"/>
      <c r="V23" s="62"/>
      <c r="W23" s="62"/>
      <c r="X23" s="62"/>
      <c r="Y23" s="144"/>
      <c r="Z23" s="144"/>
      <c r="AA23" s="62"/>
      <c r="AB23" s="62"/>
      <c r="AC23" s="62"/>
      <c r="AD23" s="62"/>
      <c r="AE23" s="99"/>
      <c r="AF23" s="62"/>
      <c r="AG23" s="99"/>
      <c r="AH23" s="62"/>
      <c r="AI23" s="99"/>
      <c r="AJ23" s="62"/>
      <c r="AK23" s="99"/>
      <c r="AL23" s="62"/>
      <c r="AM23" s="99"/>
      <c r="AN23" s="62"/>
      <c r="AO23" s="99"/>
      <c r="AP23" s="62"/>
      <c r="AQ23" s="149">
        <v>65000</v>
      </c>
      <c r="AR23" s="62"/>
      <c r="AT23" s="147"/>
    </row>
    <row r="24" spans="1:46" s="146" customFormat="1" ht="15">
      <c r="A24" s="142">
        <v>17</v>
      </c>
      <c r="B24" s="142" t="s">
        <v>70</v>
      </c>
      <c r="C24" s="142" t="s">
        <v>71</v>
      </c>
      <c r="D24" s="142" t="s">
        <v>76</v>
      </c>
      <c r="E24" s="142" t="s">
        <v>80</v>
      </c>
      <c r="F24" s="143">
        <v>224</v>
      </c>
      <c r="G24" s="64"/>
      <c r="H24" s="64"/>
      <c r="I24" s="62">
        <f t="shared" si="0"/>
        <v>6665000</v>
      </c>
      <c r="J24" s="62"/>
      <c r="K24" s="62"/>
      <c r="L24" s="62"/>
      <c r="M24" s="62"/>
      <c r="N24" s="62"/>
      <c r="O24" s="62"/>
      <c r="P24" s="99">
        <v>3</v>
      </c>
      <c r="Q24" s="62">
        <v>6600000</v>
      </c>
      <c r="R24" s="62"/>
      <c r="S24" s="62"/>
      <c r="T24" s="144"/>
      <c r="U24" s="144"/>
      <c r="V24" s="62"/>
      <c r="W24" s="62"/>
      <c r="X24" s="62"/>
      <c r="Y24" s="144"/>
      <c r="Z24" s="144"/>
      <c r="AA24" s="62"/>
      <c r="AB24" s="62"/>
      <c r="AC24" s="62"/>
      <c r="AD24" s="62"/>
      <c r="AE24" s="99"/>
      <c r="AF24" s="62"/>
      <c r="AG24" s="99"/>
      <c r="AH24" s="62"/>
      <c r="AI24" s="99"/>
      <c r="AJ24" s="62"/>
      <c r="AK24" s="99"/>
      <c r="AL24" s="62"/>
      <c r="AM24" s="99"/>
      <c r="AN24" s="62"/>
      <c r="AO24" s="99"/>
      <c r="AP24" s="62"/>
      <c r="AQ24" s="149">
        <v>65000</v>
      </c>
      <c r="AR24" s="62"/>
      <c r="AT24" s="147"/>
    </row>
    <row r="25" spans="1:46" s="146" customFormat="1" ht="15">
      <c r="A25" s="142">
        <v>18</v>
      </c>
      <c r="B25" s="142" t="s">
        <v>70</v>
      </c>
      <c r="C25" s="142" t="s">
        <v>71</v>
      </c>
      <c r="D25" s="142" t="s">
        <v>76</v>
      </c>
      <c r="E25" s="142" t="s">
        <v>80</v>
      </c>
      <c r="F25" s="143">
        <v>226</v>
      </c>
      <c r="G25" s="64"/>
      <c r="H25" s="64"/>
      <c r="I25" s="62">
        <f t="shared" si="0"/>
        <v>6665000</v>
      </c>
      <c r="J25" s="62"/>
      <c r="K25" s="62"/>
      <c r="L25" s="62"/>
      <c r="M25" s="62"/>
      <c r="N25" s="62"/>
      <c r="O25" s="62"/>
      <c r="P25" s="99">
        <v>3</v>
      </c>
      <c r="Q25" s="62">
        <v>6600000</v>
      </c>
      <c r="R25" s="62"/>
      <c r="S25" s="62"/>
      <c r="T25" s="144"/>
      <c r="U25" s="144"/>
      <c r="V25" s="62"/>
      <c r="W25" s="62"/>
      <c r="X25" s="62"/>
      <c r="Y25" s="144"/>
      <c r="Z25" s="144"/>
      <c r="AA25" s="62"/>
      <c r="AB25" s="62"/>
      <c r="AC25" s="62"/>
      <c r="AD25" s="62"/>
      <c r="AE25" s="99"/>
      <c r="AF25" s="62"/>
      <c r="AG25" s="99"/>
      <c r="AH25" s="62"/>
      <c r="AI25" s="99"/>
      <c r="AJ25" s="62"/>
      <c r="AK25" s="99"/>
      <c r="AL25" s="62"/>
      <c r="AM25" s="99"/>
      <c r="AN25" s="62"/>
      <c r="AO25" s="99"/>
      <c r="AP25" s="62"/>
      <c r="AQ25" s="149">
        <v>65000</v>
      </c>
      <c r="AR25" s="62"/>
      <c r="AT25" s="147"/>
    </row>
    <row r="26" spans="1:46" s="146" customFormat="1" ht="15">
      <c r="A26" s="142">
        <v>19</v>
      </c>
      <c r="B26" s="142" t="s">
        <v>70</v>
      </c>
      <c r="C26" s="142" t="s">
        <v>71</v>
      </c>
      <c r="D26" s="142" t="s">
        <v>76</v>
      </c>
      <c r="E26" s="142" t="s">
        <v>80</v>
      </c>
      <c r="F26" s="143">
        <v>228</v>
      </c>
      <c r="G26" s="64"/>
      <c r="H26" s="64"/>
      <c r="I26" s="62">
        <f t="shared" si="0"/>
        <v>4465000</v>
      </c>
      <c r="J26" s="62"/>
      <c r="K26" s="62"/>
      <c r="L26" s="62"/>
      <c r="M26" s="62"/>
      <c r="N26" s="62"/>
      <c r="O26" s="62"/>
      <c r="P26" s="99">
        <v>2</v>
      </c>
      <c r="Q26" s="62">
        <v>4400000</v>
      </c>
      <c r="R26" s="62"/>
      <c r="S26" s="62"/>
      <c r="T26" s="144"/>
      <c r="U26" s="144"/>
      <c r="V26" s="62"/>
      <c r="W26" s="62"/>
      <c r="X26" s="62"/>
      <c r="Y26" s="144"/>
      <c r="Z26" s="144"/>
      <c r="AA26" s="62"/>
      <c r="AB26" s="62"/>
      <c r="AC26" s="62"/>
      <c r="AD26" s="62"/>
      <c r="AE26" s="99"/>
      <c r="AF26" s="62"/>
      <c r="AG26" s="99"/>
      <c r="AH26" s="62"/>
      <c r="AI26" s="99"/>
      <c r="AJ26" s="62"/>
      <c r="AK26" s="99"/>
      <c r="AL26" s="62"/>
      <c r="AM26" s="99"/>
      <c r="AN26" s="62"/>
      <c r="AO26" s="99"/>
      <c r="AP26" s="62"/>
      <c r="AQ26" s="149">
        <v>65000</v>
      </c>
      <c r="AR26" s="62"/>
      <c r="AT26" s="147"/>
    </row>
    <row r="27" spans="1:46" s="146" customFormat="1" ht="15">
      <c r="A27" s="142">
        <v>20</v>
      </c>
      <c r="B27" s="142" t="s">
        <v>70</v>
      </c>
      <c r="C27" s="142" t="s">
        <v>71</v>
      </c>
      <c r="D27" s="142" t="s">
        <v>76</v>
      </c>
      <c r="E27" s="142" t="s">
        <v>89</v>
      </c>
      <c r="F27" s="143">
        <v>49</v>
      </c>
      <c r="G27" s="64"/>
      <c r="H27" s="64"/>
      <c r="I27" s="62">
        <f t="shared" si="0"/>
        <v>17665000</v>
      </c>
      <c r="J27" s="62"/>
      <c r="K27" s="62"/>
      <c r="L27" s="62"/>
      <c r="M27" s="62"/>
      <c r="N27" s="62"/>
      <c r="O27" s="62"/>
      <c r="P27" s="99">
        <v>8</v>
      </c>
      <c r="Q27" s="62">
        <v>17600000</v>
      </c>
      <c r="R27" s="62"/>
      <c r="S27" s="62"/>
      <c r="T27" s="144"/>
      <c r="U27" s="144"/>
      <c r="V27" s="62"/>
      <c r="W27" s="62"/>
      <c r="X27" s="62"/>
      <c r="Y27" s="144"/>
      <c r="Z27" s="144"/>
      <c r="AA27" s="62"/>
      <c r="AB27" s="62"/>
      <c r="AC27" s="62"/>
      <c r="AD27" s="62"/>
      <c r="AE27" s="99"/>
      <c r="AF27" s="62"/>
      <c r="AG27" s="99"/>
      <c r="AH27" s="62"/>
      <c r="AI27" s="99"/>
      <c r="AJ27" s="62"/>
      <c r="AK27" s="99"/>
      <c r="AL27" s="62"/>
      <c r="AM27" s="99"/>
      <c r="AN27" s="62"/>
      <c r="AO27" s="99"/>
      <c r="AP27" s="62"/>
      <c r="AQ27" s="149">
        <v>65000</v>
      </c>
      <c r="AR27" s="62"/>
      <c r="AT27" s="147"/>
    </row>
    <row r="28" spans="1:46" s="146" customFormat="1" ht="15">
      <c r="A28" s="142">
        <v>21</v>
      </c>
      <c r="B28" s="142" t="s">
        <v>70</v>
      </c>
      <c r="C28" s="142" t="s">
        <v>71</v>
      </c>
      <c r="D28" s="142" t="s">
        <v>76</v>
      </c>
      <c r="E28" s="142" t="s">
        <v>89</v>
      </c>
      <c r="F28" s="143">
        <v>6</v>
      </c>
      <c r="G28" s="64"/>
      <c r="H28" s="64"/>
      <c r="I28" s="62">
        <f t="shared" si="0"/>
        <v>8865000</v>
      </c>
      <c r="J28" s="62"/>
      <c r="K28" s="62"/>
      <c r="L28" s="62"/>
      <c r="M28" s="62"/>
      <c r="N28" s="62"/>
      <c r="O28" s="62"/>
      <c r="P28" s="99">
        <v>4</v>
      </c>
      <c r="Q28" s="62">
        <v>8800000</v>
      </c>
      <c r="R28" s="62"/>
      <c r="S28" s="62"/>
      <c r="T28" s="144"/>
      <c r="U28" s="144"/>
      <c r="V28" s="62"/>
      <c r="W28" s="62"/>
      <c r="X28" s="62"/>
      <c r="Y28" s="144"/>
      <c r="Z28" s="144"/>
      <c r="AA28" s="62"/>
      <c r="AB28" s="62"/>
      <c r="AC28" s="62"/>
      <c r="AD28" s="62"/>
      <c r="AE28" s="99"/>
      <c r="AF28" s="62"/>
      <c r="AG28" s="99"/>
      <c r="AH28" s="62"/>
      <c r="AI28" s="99"/>
      <c r="AJ28" s="62"/>
      <c r="AK28" s="99"/>
      <c r="AL28" s="62"/>
      <c r="AM28" s="99"/>
      <c r="AN28" s="62"/>
      <c r="AO28" s="99"/>
      <c r="AP28" s="62"/>
      <c r="AQ28" s="149">
        <v>65000</v>
      </c>
      <c r="AR28" s="62"/>
      <c r="AT28" s="147"/>
    </row>
    <row r="29" spans="1:46" s="146" customFormat="1" ht="15">
      <c r="A29" s="142">
        <v>22</v>
      </c>
      <c r="B29" s="142" t="s">
        <v>70</v>
      </c>
      <c r="C29" s="142" t="s">
        <v>71</v>
      </c>
      <c r="D29" s="142" t="s">
        <v>76</v>
      </c>
      <c r="E29" s="142" t="s">
        <v>89</v>
      </c>
      <c r="F29" s="143">
        <v>77</v>
      </c>
      <c r="G29" s="64"/>
      <c r="H29" s="64"/>
      <c r="I29" s="62">
        <f t="shared" si="0"/>
        <v>2464941.58</v>
      </c>
      <c r="J29" s="62"/>
      <c r="K29" s="62"/>
      <c r="L29" s="62"/>
      <c r="M29" s="62"/>
      <c r="N29" s="62"/>
      <c r="O29" s="62"/>
      <c r="P29" s="99"/>
      <c r="Q29" s="62"/>
      <c r="R29" s="62">
        <v>808.1</v>
      </c>
      <c r="S29" s="62">
        <v>2341421</v>
      </c>
      <c r="T29" s="144"/>
      <c r="U29" s="144"/>
      <c r="V29" s="62"/>
      <c r="W29" s="62"/>
      <c r="X29" s="62"/>
      <c r="Y29" s="144"/>
      <c r="Z29" s="144"/>
      <c r="AA29" s="62"/>
      <c r="AB29" s="62"/>
      <c r="AC29" s="62"/>
      <c r="AD29" s="62"/>
      <c r="AE29" s="99"/>
      <c r="AF29" s="62"/>
      <c r="AG29" s="99"/>
      <c r="AH29" s="62"/>
      <c r="AI29" s="99"/>
      <c r="AJ29" s="62"/>
      <c r="AK29" s="99"/>
      <c r="AL29" s="62"/>
      <c r="AM29" s="99"/>
      <c r="AN29" s="62"/>
      <c r="AO29" s="99"/>
      <c r="AP29" s="62"/>
      <c r="AQ29" s="149">
        <v>123520.58</v>
      </c>
      <c r="AR29" s="62"/>
      <c r="AT29" s="147"/>
    </row>
    <row r="30" spans="1:46" s="146" customFormat="1" ht="15">
      <c r="A30" s="142">
        <v>23</v>
      </c>
      <c r="B30" s="142" t="s">
        <v>70</v>
      </c>
      <c r="C30" s="142" t="s">
        <v>71</v>
      </c>
      <c r="D30" s="142" t="s">
        <v>76</v>
      </c>
      <c r="E30" s="142" t="s">
        <v>89</v>
      </c>
      <c r="F30" s="143">
        <v>82</v>
      </c>
      <c r="G30" s="64"/>
      <c r="H30" s="64"/>
      <c r="I30" s="62">
        <f t="shared" si="0"/>
        <v>2408283.01</v>
      </c>
      <c r="J30" s="62"/>
      <c r="K30" s="62"/>
      <c r="L30" s="62"/>
      <c r="M30" s="62"/>
      <c r="N30" s="62"/>
      <c r="O30" s="62"/>
      <c r="P30" s="99"/>
      <c r="Q30" s="62"/>
      <c r="R30" s="62">
        <v>784.5</v>
      </c>
      <c r="S30" s="62">
        <v>2210981</v>
      </c>
      <c r="T30" s="144"/>
      <c r="U30" s="144"/>
      <c r="V30" s="62"/>
      <c r="W30" s="62"/>
      <c r="X30" s="62"/>
      <c r="Y30" s="144"/>
      <c r="Z30" s="144"/>
      <c r="AA30" s="62"/>
      <c r="AB30" s="62"/>
      <c r="AC30" s="62"/>
      <c r="AD30" s="62"/>
      <c r="AE30" s="99"/>
      <c r="AF30" s="62"/>
      <c r="AG30" s="99"/>
      <c r="AH30" s="62"/>
      <c r="AI30" s="99"/>
      <c r="AJ30" s="62"/>
      <c r="AK30" s="99"/>
      <c r="AL30" s="62"/>
      <c r="AM30" s="99"/>
      <c r="AN30" s="62"/>
      <c r="AO30" s="99"/>
      <c r="AP30" s="62"/>
      <c r="AQ30" s="149">
        <v>197302.01</v>
      </c>
      <c r="AR30" s="62"/>
      <c r="AT30" s="147"/>
    </row>
    <row r="31" spans="1:46" s="146" customFormat="1" ht="15">
      <c r="A31" s="142">
        <v>24</v>
      </c>
      <c r="B31" s="142" t="s">
        <v>70</v>
      </c>
      <c r="C31" s="142" t="s">
        <v>71</v>
      </c>
      <c r="D31" s="142" t="s">
        <v>74</v>
      </c>
      <c r="E31" s="142" t="s">
        <v>104</v>
      </c>
      <c r="F31" s="143">
        <v>12</v>
      </c>
      <c r="G31" s="64"/>
      <c r="H31" s="64"/>
      <c r="I31" s="62">
        <f t="shared" si="0"/>
        <v>6434000</v>
      </c>
      <c r="J31" s="62"/>
      <c r="K31" s="62"/>
      <c r="L31" s="62"/>
      <c r="M31" s="62"/>
      <c r="N31" s="62"/>
      <c r="O31" s="62"/>
      <c r="P31" s="99">
        <v>3</v>
      </c>
      <c r="Q31" s="62">
        <v>6369000</v>
      </c>
      <c r="R31" s="62"/>
      <c r="S31" s="62"/>
      <c r="T31" s="144"/>
      <c r="U31" s="144"/>
      <c r="V31" s="62"/>
      <c r="W31" s="62"/>
      <c r="X31" s="62"/>
      <c r="Y31" s="144"/>
      <c r="Z31" s="144"/>
      <c r="AA31" s="62"/>
      <c r="AB31" s="62"/>
      <c r="AC31" s="62"/>
      <c r="AD31" s="62"/>
      <c r="AE31" s="99"/>
      <c r="AF31" s="62"/>
      <c r="AG31" s="99"/>
      <c r="AH31" s="62"/>
      <c r="AI31" s="99"/>
      <c r="AJ31" s="62"/>
      <c r="AK31" s="99"/>
      <c r="AL31" s="62"/>
      <c r="AM31" s="99"/>
      <c r="AN31" s="62"/>
      <c r="AO31" s="99"/>
      <c r="AP31" s="62"/>
      <c r="AQ31" s="149">
        <v>65000</v>
      </c>
      <c r="AR31" s="62"/>
      <c r="AT31" s="147"/>
    </row>
    <row r="32" spans="1:46" s="146" customFormat="1" ht="15">
      <c r="A32" s="142">
        <v>25</v>
      </c>
      <c r="B32" s="142" t="s">
        <v>70</v>
      </c>
      <c r="C32" s="142" t="s">
        <v>71</v>
      </c>
      <c r="D32" s="142" t="s">
        <v>72</v>
      </c>
      <c r="E32" s="142" t="s">
        <v>104</v>
      </c>
      <c r="F32" s="143">
        <v>9</v>
      </c>
      <c r="G32" s="64"/>
      <c r="H32" s="64"/>
      <c r="I32" s="62">
        <f t="shared" si="0"/>
        <v>1636516.19</v>
      </c>
      <c r="J32" s="62"/>
      <c r="K32" s="62"/>
      <c r="L32" s="62"/>
      <c r="M32" s="62"/>
      <c r="N32" s="62"/>
      <c r="O32" s="62"/>
      <c r="P32" s="99"/>
      <c r="Q32" s="62"/>
      <c r="R32" s="62">
        <v>515.7</v>
      </c>
      <c r="S32" s="62">
        <v>1453413</v>
      </c>
      <c r="T32" s="144"/>
      <c r="U32" s="144"/>
      <c r="V32" s="62"/>
      <c r="W32" s="62"/>
      <c r="X32" s="62"/>
      <c r="Y32" s="144"/>
      <c r="Z32" s="144"/>
      <c r="AA32" s="62"/>
      <c r="AB32" s="62"/>
      <c r="AC32" s="62"/>
      <c r="AD32" s="62"/>
      <c r="AE32" s="99"/>
      <c r="AF32" s="62"/>
      <c r="AG32" s="99"/>
      <c r="AH32" s="62"/>
      <c r="AI32" s="99"/>
      <c r="AJ32" s="62"/>
      <c r="AK32" s="99"/>
      <c r="AL32" s="62"/>
      <c r="AM32" s="99"/>
      <c r="AN32" s="62"/>
      <c r="AO32" s="99"/>
      <c r="AP32" s="62"/>
      <c r="AQ32" s="149">
        <v>183103.19</v>
      </c>
      <c r="AR32" s="62"/>
      <c r="AT32" s="147"/>
    </row>
    <row r="33" spans="1:46" s="146" customFormat="1" ht="15">
      <c r="A33" s="142">
        <v>26</v>
      </c>
      <c r="B33" s="142" t="s">
        <v>70</v>
      </c>
      <c r="C33" s="142" t="s">
        <v>71</v>
      </c>
      <c r="D33" s="142" t="s">
        <v>74</v>
      </c>
      <c r="E33" s="142" t="s">
        <v>86</v>
      </c>
      <c r="F33" s="143">
        <v>27</v>
      </c>
      <c r="G33" s="64"/>
      <c r="H33" s="64"/>
      <c r="I33" s="62">
        <f t="shared" si="0"/>
        <v>13265000</v>
      </c>
      <c r="J33" s="62"/>
      <c r="K33" s="62"/>
      <c r="L33" s="62"/>
      <c r="M33" s="62"/>
      <c r="N33" s="62"/>
      <c r="O33" s="62"/>
      <c r="P33" s="99">
        <v>6</v>
      </c>
      <c r="Q33" s="62">
        <v>13200000</v>
      </c>
      <c r="R33" s="62"/>
      <c r="S33" s="62"/>
      <c r="T33" s="144"/>
      <c r="U33" s="144"/>
      <c r="V33" s="62"/>
      <c r="W33" s="62"/>
      <c r="X33" s="62"/>
      <c r="Y33" s="144"/>
      <c r="Z33" s="144"/>
      <c r="AA33" s="62"/>
      <c r="AB33" s="62"/>
      <c r="AC33" s="62"/>
      <c r="AD33" s="62"/>
      <c r="AE33" s="99"/>
      <c r="AF33" s="62"/>
      <c r="AG33" s="99"/>
      <c r="AH33" s="62"/>
      <c r="AI33" s="99"/>
      <c r="AJ33" s="62"/>
      <c r="AK33" s="99"/>
      <c r="AL33" s="62"/>
      <c r="AM33" s="99"/>
      <c r="AN33" s="62"/>
      <c r="AO33" s="99"/>
      <c r="AP33" s="62"/>
      <c r="AQ33" s="149">
        <v>65000</v>
      </c>
      <c r="AR33" s="62"/>
      <c r="AT33" s="147"/>
    </row>
    <row r="34" spans="1:46" s="146" customFormat="1" ht="15">
      <c r="A34" s="142">
        <v>27</v>
      </c>
      <c r="B34" s="142" t="s">
        <v>70</v>
      </c>
      <c r="C34" s="142" t="s">
        <v>71</v>
      </c>
      <c r="D34" s="142" t="s">
        <v>74</v>
      </c>
      <c r="E34" s="142" t="s">
        <v>86</v>
      </c>
      <c r="F34" s="143">
        <v>41</v>
      </c>
      <c r="G34" s="64"/>
      <c r="H34" s="64"/>
      <c r="I34" s="62">
        <f t="shared" si="0"/>
        <v>8865000</v>
      </c>
      <c r="J34" s="62"/>
      <c r="K34" s="62"/>
      <c r="L34" s="62"/>
      <c r="M34" s="62"/>
      <c r="N34" s="62"/>
      <c r="O34" s="62"/>
      <c r="P34" s="99">
        <v>4</v>
      </c>
      <c r="Q34" s="62">
        <v>8800000</v>
      </c>
      <c r="R34" s="62"/>
      <c r="S34" s="62"/>
      <c r="T34" s="144"/>
      <c r="U34" s="144"/>
      <c r="V34" s="62"/>
      <c r="W34" s="62"/>
      <c r="X34" s="62"/>
      <c r="Y34" s="144"/>
      <c r="Z34" s="144"/>
      <c r="AA34" s="62"/>
      <c r="AB34" s="62"/>
      <c r="AC34" s="62"/>
      <c r="AD34" s="62"/>
      <c r="AE34" s="99"/>
      <c r="AF34" s="62"/>
      <c r="AG34" s="99"/>
      <c r="AH34" s="62"/>
      <c r="AI34" s="99"/>
      <c r="AJ34" s="62"/>
      <c r="AK34" s="99"/>
      <c r="AL34" s="62"/>
      <c r="AM34" s="99"/>
      <c r="AN34" s="62"/>
      <c r="AO34" s="99"/>
      <c r="AP34" s="62"/>
      <c r="AQ34" s="149">
        <v>65000</v>
      </c>
      <c r="AR34" s="62"/>
      <c r="AT34" s="147"/>
    </row>
    <row r="35" spans="1:46" s="146" customFormat="1" ht="15">
      <c r="A35" s="142">
        <v>28</v>
      </c>
      <c r="B35" s="142" t="s">
        <v>70</v>
      </c>
      <c r="C35" s="142" t="s">
        <v>71</v>
      </c>
      <c r="D35" s="142" t="s">
        <v>74</v>
      </c>
      <c r="E35" s="142" t="s">
        <v>81</v>
      </c>
      <c r="F35" s="143">
        <v>2</v>
      </c>
      <c r="G35" s="64"/>
      <c r="H35" s="64"/>
      <c r="I35" s="62">
        <f t="shared" si="0"/>
        <v>15465000</v>
      </c>
      <c r="J35" s="62"/>
      <c r="K35" s="62"/>
      <c r="L35" s="62"/>
      <c r="M35" s="62"/>
      <c r="N35" s="62"/>
      <c r="O35" s="62"/>
      <c r="P35" s="99">
        <v>7</v>
      </c>
      <c r="Q35" s="62">
        <v>15400000</v>
      </c>
      <c r="R35" s="62"/>
      <c r="S35" s="62"/>
      <c r="T35" s="144"/>
      <c r="U35" s="144"/>
      <c r="V35" s="62"/>
      <c r="W35" s="62"/>
      <c r="X35" s="62"/>
      <c r="Y35" s="144"/>
      <c r="Z35" s="144"/>
      <c r="AA35" s="62"/>
      <c r="AB35" s="62"/>
      <c r="AC35" s="62"/>
      <c r="AD35" s="62"/>
      <c r="AE35" s="99"/>
      <c r="AF35" s="62"/>
      <c r="AG35" s="99"/>
      <c r="AH35" s="62"/>
      <c r="AI35" s="99"/>
      <c r="AJ35" s="62"/>
      <c r="AK35" s="99"/>
      <c r="AL35" s="62"/>
      <c r="AM35" s="99"/>
      <c r="AN35" s="62"/>
      <c r="AO35" s="99"/>
      <c r="AP35" s="62"/>
      <c r="AQ35" s="149">
        <v>65000</v>
      </c>
      <c r="AR35" s="62"/>
      <c r="AT35" s="147"/>
    </row>
    <row r="36" spans="1:46" s="146" customFormat="1" ht="15">
      <c r="A36" s="142">
        <v>29</v>
      </c>
      <c r="B36" s="142" t="s">
        <v>70</v>
      </c>
      <c r="C36" s="142" t="s">
        <v>71</v>
      </c>
      <c r="D36" s="142" t="s">
        <v>72</v>
      </c>
      <c r="E36" s="142" t="s">
        <v>81</v>
      </c>
      <c r="F36" s="143">
        <v>23</v>
      </c>
      <c r="G36" s="64"/>
      <c r="H36" s="64"/>
      <c r="I36" s="62">
        <f t="shared" si="0"/>
        <v>6434000</v>
      </c>
      <c r="J36" s="62"/>
      <c r="K36" s="62"/>
      <c r="L36" s="62"/>
      <c r="M36" s="62"/>
      <c r="N36" s="62"/>
      <c r="O36" s="62"/>
      <c r="P36" s="99">
        <v>3</v>
      </c>
      <c r="Q36" s="62">
        <v>6369000</v>
      </c>
      <c r="R36" s="62"/>
      <c r="S36" s="62"/>
      <c r="T36" s="144"/>
      <c r="U36" s="144"/>
      <c r="V36" s="62"/>
      <c r="W36" s="62"/>
      <c r="X36" s="62"/>
      <c r="Y36" s="144"/>
      <c r="Z36" s="144"/>
      <c r="AA36" s="62"/>
      <c r="AB36" s="62"/>
      <c r="AC36" s="62"/>
      <c r="AD36" s="62"/>
      <c r="AE36" s="99"/>
      <c r="AF36" s="62"/>
      <c r="AG36" s="99"/>
      <c r="AH36" s="62"/>
      <c r="AI36" s="99"/>
      <c r="AJ36" s="62"/>
      <c r="AK36" s="99"/>
      <c r="AL36" s="62"/>
      <c r="AM36" s="99"/>
      <c r="AN36" s="62"/>
      <c r="AO36" s="99"/>
      <c r="AP36" s="62"/>
      <c r="AQ36" s="149">
        <v>65000</v>
      </c>
      <c r="AR36" s="62"/>
      <c r="AT36" s="147"/>
    </row>
    <row r="37" spans="1:46" s="146" customFormat="1" ht="15">
      <c r="A37" s="142">
        <v>30</v>
      </c>
      <c r="B37" s="142" t="s">
        <v>70</v>
      </c>
      <c r="C37" s="142" t="s">
        <v>71</v>
      </c>
      <c r="D37" s="142" t="s">
        <v>74</v>
      </c>
      <c r="E37" s="142" t="s">
        <v>81</v>
      </c>
      <c r="F37" s="143">
        <v>24</v>
      </c>
      <c r="G37" s="64"/>
      <c r="H37" s="64"/>
      <c r="I37" s="62">
        <f t="shared" si="0"/>
        <v>19865000</v>
      </c>
      <c r="J37" s="62"/>
      <c r="K37" s="62"/>
      <c r="L37" s="62"/>
      <c r="M37" s="62"/>
      <c r="N37" s="62"/>
      <c r="O37" s="62"/>
      <c r="P37" s="99">
        <v>9</v>
      </c>
      <c r="Q37" s="62">
        <v>19800000</v>
      </c>
      <c r="R37" s="62"/>
      <c r="S37" s="62"/>
      <c r="T37" s="144"/>
      <c r="U37" s="144"/>
      <c r="V37" s="62"/>
      <c r="W37" s="62"/>
      <c r="X37" s="62"/>
      <c r="Y37" s="144"/>
      <c r="Z37" s="144"/>
      <c r="AA37" s="62"/>
      <c r="AB37" s="62"/>
      <c r="AC37" s="62"/>
      <c r="AD37" s="62"/>
      <c r="AE37" s="99"/>
      <c r="AF37" s="62"/>
      <c r="AG37" s="99"/>
      <c r="AH37" s="62"/>
      <c r="AI37" s="99"/>
      <c r="AJ37" s="62"/>
      <c r="AK37" s="99"/>
      <c r="AL37" s="62"/>
      <c r="AM37" s="99"/>
      <c r="AN37" s="62"/>
      <c r="AO37" s="99"/>
      <c r="AP37" s="62"/>
      <c r="AQ37" s="149">
        <v>65000</v>
      </c>
      <c r="AR37" s="62"/>
      <c r="AT37" s="147"/>
    </row>
    <row r="38" spans="1:46" s="146" customFormat="1" ht="15">
      <c r="A38" s="142">
        <v>31</v>
      </c>
      <c r="B38" s="142" t="s">
        <v>70</v>
      </c>
      <c r="C38" s="142" t="s">
        <v>71</v>
      </c>
      <c r="D38" s="142" t="s">
        <v>74</v>
      </c>
      <c r="E38" s="142" t="s">
        <v>81</v>
      </c>
      <c r="F38" s="143">
        <v>36</v>
      </c>
      <c r="G38" s="64"/>
      <c r="H38" s="64"/>
      <c r="I38" s="62">
        <f t="shared" si="0"/>
        <v>22065000</v>
      </c>
      <c r="J38" s="62"/>
      <c r="K38" s="62"/>
      <c r="L38" s="62"/>
      <c r="M38" s="62"/>
      <c r="N38" s="62"/>
      <c r="O38" s="62"/>
      <c r="P38" s="99">
        <v>10</v>
      </c>
      <c r="Q38" s="62">
        <v>22000000</v>
      </c>
      <c r="R38" s="62"/>
      <c r="S38" s="62"/>
      <c r="T38" s="144"/>
      <c r="U38" s="144"/>
      <c r="V38" s="62"/>
      <c r="W38" s="62"/>
      <c r="X38" s="62"/>
      <c r="Y38" s="144"/>
      <c r="Z38" s="144"/>
      <c r="AA38" s="62"/>
      <c r="AB38" s="62"/>
      <c r="AC38" s="62"/>
      <c r="AD38" s="62"/>
      <c r="AE38" s="99"/>
      <c r="AF38" s="62"/>
      <c r="AG38" s="99"/>
      <c r="AH38" s="62"/>
      <c r="AI38" s="99"/>
      <c r="AJ38" s="62"/>
      <c r="AK38" s="99"/>
      <c r="AL38" s="62"/>
      <c r="AM38" s="99"/>
      <c r="AN38" s="62"/>
      <c r="AO38" s="99"/>
      <c r="AP38" s="62"/>
      <c r="AQ38" s="149">
        <v>65000</v>
      </c>
      <c r="AR38" s="62"/>
      <c r="AT38" s="147"/>
    </row>
    <row r="39" spans="1:46" s="146" customFormat="1" ht="15">
      <c r="A39" s="142">
        <v>32</v>
      </c>
      <c r="B39" s="142" t="s">
        <v>70</v>
      </c>
      <c r="C39" s="142" t="s">
        <v>71</v>
      </c>
      <c r="D39" s="142" t="s">
        <v>74</v>
      </c>
      <c r="E39" s="142" t="s">
        <v>81</v>
      </c>
      <c r="F39" s="143">
        <v>42</v>
      </c>
      <c r="G39" s="64"/>
      <c r="H39" s="64"/>
      <c r="I39" s="62">
        <f t="shared" si="0"/>
        <v>6665000</v>
      </c>
      <c r="J39" s="62"/>
      <c r="K39" s="62"/>
      <c r="L39" s="62"/>
      <c r="M39" s="62"/>
      <c r="N39" s="62"/>
      <c r="O39" s="62"/>
      <c r="P39" s="99">
        <v>3</v>
      </c>
      <c r="Q39" s="62">
        <v>6600000</v>
      </c>
      <c r="R39" s="62"/>
      <c r="S39" s="62"/>
      <c r="T39" s="144"/>
      <c r="U39" s="144"/>
      <c r="V39" s="62"/>
      <c r="W39" s="62"/>
      <c r="X39" s="62"/>
      <c r="Y39" s="144"/>
      <c r="Z39" s="144"/>
      <c r="AA39" s="62"/>
      <c r="AB39" s="62"/>
      <c r="AC39" s="62"/>
      <c r="AD39" s="62"/>
      <c r="AE39" s="99"/>
      <c r="AF39" s="62"/>
      <c r="AG39" s="99"/>
      <c r="AH39" s="62"/>
      <c r="AI39" s="99"/>
      <c r="AJ39" s="62"/>
      <c r="AK39" s="99"/>
      <c r="AL39" s="62"/>
      <c r="AM39" s="99"/>
      <c r="AN39" s="62"/>
      <c r="AO39" s="99"/>
      <c r="AP39" s="62"/>
      <c r="AQ39" s="149">
        <v>65000</v>
      </c>
      <c r="AR39" s="62"/>
      <c r="AT39" s="147"/>
    </row>
    <row r="40" spans="1:46" s="146" customFormat="1" ht="15">
      <c r="A40" s="142">
        <v>33</v>
      </c>
      <c r="B40" s="142" t="s">
        <v>70</v>
      </c>
      <c r="C40" s="142" t="s">
        <v>71</v>
      </c>
      <c r="D40" s="142" t="s">
        <v>72</v>
      </c>
      <c r="E40" s="142" t="s">
        <v>81</v>
      </c>
      <c r="F40" s="143">
        <v>43</v>
      </c>
      <c r="G40" s="64"/>
      <c r="H40" s="64"/>
      <c r="I40" s="62">
        <f t="shared" si="0"/>
        <v>6434000</v>
      </c>
      <c r="J40" s="62"/>
      <c r="K40" s="62"/>
      <c r="L40" s="62"/>
      <c r="M40" s="62"/>
      <c r="N40" s="62"/>
      <c r="O40" s="62"/>
      <c r="P40" s="99">
        <v>3</v>
      </c>
      <c r="Q40" s="62">
        <v>6369000</v>
      </c>
      <c r="R40" s="62"/>
      <c r="S40" s="62"/>
      <c r="T40" s="144"/>
      <c r="U40" s="144"/>
      <c r="V40" s="62"/>
      <c r="W40" s="62"/>
      <c r="X40" s="62"/>
      <c r="Y40" s="144"/>
      <c r="Z40" s="144"/>
      <c r="AA40" s="62"/>
      <c r="AB40" s="62"/>
      <c r="AC40" s="62"/>
      <c r="AD40" s="62"/>
      <c r="AE40" s="99"/>
      <c r="AF40" s="62"/>
      <c r="AG40" s="99"/>
      <c r="AH40" s="62"/>
      <c r="AI40" s="99"/>
      <c r="AJ40" s="62"/>
      <c r="AK40" s="99"/>
      <c r="AL40" s="62"/>
      <c r="AM40" s="99"/>
      <c r="AN40" s="62"/>
      <c r="AO40" s="99"/>
      <c r="AP40" s="62"/>
      <c r="AQ40" s="149">
        <v>65000</v>
      </c>
      <c r="AR40" s="62"/>
      <c r="AT40" s="147"/>
    </row>
    <row r="41" spans="1:46" s="146" customFormat="1" ht="15">
      <c r="A41" s="142">
        <v>34</v>
      </c>
      <c r="B41" s="142" t="s">
        <v>70</v>
      </c>
      <c r="C41" s="142" t="s">
        <v>71</v>
      </c>
      <c r="D41" s="142" t="s">
        <v>74</v>
      </c>
      <c r="E41" s="142" t="s">
        <v>81</v>
      </c>
      <c r="F41" s="143">
        <v>46</v>
      </c>
      <c r="G41" s="64"/>
      <c r="H41" s="64"/>
      <c r="I41" s="62">
        <f t="shared" si="0"/>
        <v>6665000</v>
      </c>
      <c r="J41" s="62"/>
      <c r="K41" s="62"/>
      <c r="L41" s="62"/>
      <c r="M41" s="62"/>
      <c r="N41" s="62"/>
      <c r="O41" s="62"/>
      <c r="P41" s="99">
        <v>3</v>
      </c>
      <c r="Q41" s="62">
        <v>6600000</v>
      </c>
      <c r="R41" s="62"/>
      <c r="S41" s="62"/>
      <c r="T41" s="144"/>
      <c r="U41" s="144"/>
      <c r="V41" s="62"/>
      <c r="W41" s="62"/>
      <c r="X41" s="62"/>
      <c r="Y41" s="144"/>
      <c r="Z41" s="144"/>
      <c r="AA41" s="62"/>
      <c r="AB41" s="62"/>
      <c r="AC41" s="62"/>
      <c r="AD41" s="62"/>
      <c r="AE41" s="99"/>
      <c r="AF41" s="62"/>
      <c r="AG41" s="99"/>
      <c r="AH41" s="62"/>
      <c r="AI41" s="99"/>
      <c r="AJ41" s="62"/>
      <c r="AK41" s="99"/>
      <c r="AL41" s="62"/>
      <c r="AM41" s="99"/>
      <c r="AN41" s="62"/>
      <c r="AO41" s="99"/>
      <c r="AP41" s="62"/>
      <c r="AQ41" s="149">
        <v>65000</v>
      </c>
      <c r="AR41" s="62"/>
      <c r="AT41" s="147"/>
    </row>
    <row r="42" spans="1:46" s="146" customFormat="1" ht="15">
      <c r="A42" s="142">
        <v>35</v>
      </c>
      <c r="B42" s="142" t="s">
        <v>70</v>
      </c>
      <c r="C42" s="142" t="s">
        <v>71</v>
      </c>
      <c r="D42" s="142" t="s">
        <v>74</v>
      </c>
      <c r="E42" s="142" t="s">
        <v>81</v>
      </c>
      <c r="F42" s="143">
        <v>51</v>
      </c>
      <c r="G42" s="64"/>
      <c r="H42" s="64"/>
      <c r="I42" s="62">
        <f t="shared" si="0"/>
        <v>6434000</v>
      </c>
      <c r="J42" s="62"/>
      <c r="K42" s="62"/>
      <c r="L42" s="62"/>
      <c r="M42" s="62"/>
      <c r="N42" s="62"/>
      <c r="O42" s="62"/>
      <c r="P42" s="99">
        <v>3</v>
      </c>
      <c r="Q42" s="62">
        <v>6369000</v>
      </c>
      <c r="R42" s="62"/>
      <c r="S42" s="62"/>
      <c r="T42" s="144"/>
      <c r="U42" s="144"/>
      <c r="V42" s="62"/>
      <c r="W42" s="62"/>
      <c r="X42" s="62"/>
      <c r="Y42" s="144"/>
      <c r="Z42" s="144"/>
      <c r="AA42" s="62"/>
      <c r="AB42" s="62"/>
      <c r="AC42" s="62"/>
      <c r="AD42" s="62"/>
      <c r="AE42" s="99"/>
      <c r="AF42" s="62"/>
      <c r="AG42" s="99"/>
      <c r="AH42" s="62"/>
      <c r="AI42" s="99"/>
      <c r="AJ42" s="62"/>
      <c r="AK42" s="99"/>
      <c r="AL42" s="62"/>
      <c r="AM42" s="99"/>
      <c r="AN42" s="62"/>
      <c r="AO42" s="99"/>
      <c r="AP42" s="62"/>
      <c r="AQ42" s="149">
        <v>65000</v>
      </c>
      <c r="AR42" s="62"/>
      <c r="AT42" s="147"/>
    </row>
    <row r="43" spans="1:46" s="146" customFormat="1" ht="15">
      <c r="A43" s="142">
        <v>36</v>
      </c>
      <c r="B43" s="142" t="s">
        <v>70</v>
      </c>
      <c r="C43" s="142" t="s">
        <v>71</v>
      </c>
      <c r="D43" s="142" t="s">
        <v>72</v>
      </c>
      <c r="E43" s="142" t="s">
        <v>81</v>
      </c>
      <c r="F43" s="143">
        <v>63</v>
      </c>
      <c r="G43" s="64"/>
      <c r="H43" s="64"/>
      <c r="I43" s="62">
        <f t="shared" si="0"/>
        <v>6665000</v>
      </c>
      <c r="J43" s="62"/>
      <c r="K43" s="62"/>
      <c r="L43" s="62"/>
      <c r="M43" s="62"/>
      <c r="N43" s="62"/>
      <c r="O43" s="62"/>
      <c r="P43" s="99">
        <v>3</v>
      </c>
      <c r="Q43" s="62">
        <v>6600000</v>
      </c>
      <c r="R43" s="62"/>
      <c r="S43" s="62"/>
      <c r="T43" s="144"/>
      <c r="U43" s="144"/>
      <c r="V43" s="62"/>
      <c r="W43" s="62"/>
      <c r="X43" s="62"/>
      <c r="Y43" s="144"/>
      <c r="Z43" s="144"/>
      <c r="AA43" s="62"/>
      <c r="AB43" s="62"/>
      <c r="AC43" s="62"/>
      <c r="AD43" s="62"/>
      <c r="AE43" s="99"/>
      <c r="AF43" s="62"/>
      <c r="AG43" s="99"/>
      <c r="AH43" s="62"/>
      <c r="AI43" s="99"/>
      <c r="AJ43" s="62"/>
      <c r="AK43" s="99"/>
      <c r="AL43" s="62"/>
      <c r="AM43" s="99"/>
      <c r="AN43" s="62"/>
      <c r="AO43" s="99"/>
      <c r="AP43" s="62"/>
      <c r="AQ43" s="149">
        <v>65000</v>
      </c>
      <c r="AR43" s="62"/>
      <c r="AT43" s="147"/>
    </row>
    <row r="44" spans="1:46" s="146" customFormat="1" ht="15">
      <c r="A44" s="142">
        <v>37</v>
      </c>
      <c r="B44" s="142" t="s">
        <v>70</v>
      </c>
      <c r="C44" s="142" t="s">
        <v>71</v>
      </c>
      <c r="D44" s="142" t="s">
        <v>72</v>
      </c>
      <c r="E44" s="142" t="s">
        <v>107</v>
      </c>
      <c r="F44" s="143" t="s">
        <v>108</v>
      </c>
      <c r="G44" s="64"/>
      <c r="H44" s="64"/>
      <c r="I44" s="62">
        <f t="shared" si="0"/>
        <v>1974977.82</v>
      </c>
      <c r="J44" s="62"/>
      <c r="K44" s="62"/>
      <c r="L44" s="62"/>
      <c r="M44" s="62"/>
      <c r="N44" s="62"/>
      <c r="O44" s="62"/>
      <c r="P44" s="99"/>
      <c r="Q44" s="62"/>
      <c r="R44" s="62"/>
      <c r="S44" s="62"/>
      <c r="T44" s="144"/>
      <c r="U44" s="144"/>
      <c r="V44" s="62">
        <v>597</v>
      </c>
      <c r="W44" s="62">
        <v>1719360</v>
      </c>
      <c r="X44" s="62">
        <v>93000</v>
      </c>
      <c r="Y44" s="144"/>
      <c r="Z44" s="144"/>
      <c r="AA44" s="62"/>
      <c r="AB44" s="62"/>
      <c r="AC44" s="62"/>
      <c r="AD44" s="62"/>
      <c r="AE44" s="99"/>
      <c r="AF44" s="62"/>
      <c r="AG44" s="99"/>
      <c r="AH44" s="62"/>
      <c r="AI44" s="99"/>
      <c r="AJ44" s="62"/>
      <c r="AK44" s="99"/>
      <c r="AL44" s="62"/>
      <c r="AM44" s="99"/>
      <c r="AN44" s="62"/>
      <c r="AO44" s="99"/>
      <c r="AP44" s="62"/>
      <c r="AQ44" s="149">
        <v>162617.82</v>
      </c>
      <c r="AR44" s="62"/>
      <c r="AT44" s="147"/>
    </row>
    <row r="45" spans="1:46" s="146" customFormat="1" ht="15">
      <c r="A45" s="142">
        <v>38</v>
      </c>
      <c r="B45" s="142" t="s">
        <v>70</v>
      </c>
      <c r="C45" s="142" t="s">
        <v>71</v>
      </c>
      <c r="D45" s="142" t="s">
        <v>72</v>
      </c>
      <c r="E45" s="142" t="s">
        <v>85</v>
      </c>
      <c r="F45" s="143">
        <v>1</v>
      </c>
      <c r="G45" s="64"/>
      <c r="H45" s="64"/>
      <c r="I45" s="62">
        <f t="shared" si="0"/>
        <v>6534715.68</v>
      </c>
      <c r="J45" s="62">
        <v>1170520</v>
      </c>
      <c r="K45" s="62"/>
      <c r="L45" s="62">
        <v>1170520</v>
      </c>
      <c r="M45" s="62">
        <v>2917768</v>
      </c>
      <c r="N45" s="62"/>
      <c r="O45" s="62">
        <v>979072</v>
      </c>
      <c r="P45" s="99"/>
      <c r="Q45" s="62"/>
      <c r="R45" s="62"/>
      <c r="S45" s="62"/>
      <c r="T45" s="144"/>
      <c r="U45" s="144"/>
      <c r="V45" s="62"/>
      <c r="W45" s="62"/>
      <c r="X45" s="62"/>
      <c r="Y45" s="144"/>
      <c r="Z45" s="144"/>
      <c r="AA45" s="62"/>
      <c r="AB45" s="62"/>
      <c r="AC45" s="62"/>
      <c r="AD45" s="62"/>
      <c r="AE45" s="99"/>
      <c r="AF45" s="62"/>
      <c r="AG45" s="99"/>
      <c r="AH45" s="62"/>
      <c r="AI45" s="99"/>
      <c r="AJ45" s="62"/>
      <c r="AK45" s="99"/>
      <c r="AL45" s="62"/>
      <c r="AM45" s="99"/>
      <c r="AN45" s="62"/>
      <c r="AO45" s="99"/>
      <c r="AP45" s="62"/>
      <c r="AQ45" s="149">
        <v>296835.68</v>
      </c>
      <c r="AR45" s="62"/>
      <c r="AT45" s="147"/>
    </row>
    <row r="46" spans="1:46" s="146" customFormat="1" ht="15">
      <c r="A46" s="142">
        <v>39</v>
      </c>
      <c r="B46" s="142" t="s">
        <v>70</v>
      </c>
      <c r="C46" s="142" t="s">
        <v>71</v>
      </c>
      <c r="D46" s="142" t="s">
        <v>72</v>
      </c>
      <c r="E46" s="142" t="s">
        <v>105</v>
      </c>
      <c r="F46" s="143">
        <v>13</v>
      </c>
      <c r="G46" s="64"/>
      <c r="H46" s="64"/>
      <c r="I46" s="62">
        <f t="shared" si="0"/>
        <v>8557000</v>
      </c>
      <c r="J46" s="62"/>
      <c r="K46" s="62"/>
      <c r="L46" s="62"/>
      <c r="M46" s="62"/>
      <c r="N46" s="62"/>
      <c r="O46" s="62"/>
      <c r="P46" s="99">
        <v>4</v>
      </c>
      <c r="Q46" s="62">
        <v>8492000</v>
      </c>
      <c r="R46" s="62"/>
      <c r="S46" s="62"/>
      <c r="T46" s="144"/>
      <c r="U46" s="144"/>
      <c r="V46" s="62"/>
      <c r="W46" s="62"/>
      <c r="X46" s="62"/>
      <c r="Y46" s="144"/>
      <c r="Z46" s="144"/>
      <c r="AA46" s="62"/>
      <c r="AB46" s="62"/>
      <c r="AC46" s="62"/>
      <c r="AD46" s="62"/>
      <c r="AE46" s="99"/>
      <c r="AF46" s="62"/>
      <c r="AG46" s="99"/>
      <c r="AH46" s="62"/>
      <c r="AI46" s="99"/>
      <c r="AJ46" s="62"/>
      <c r="AK46" s="99"/>
      <c r="AL46" s="62"/>
      <c r="AM46" s="99"/>
      <c r="AN46" s="62"/>
      <c r="AO46" s="99"/>
      <c r="AP46" s="62"/>
      <c r="AQ46" s="149">
        <v>65000</v>
      </c>
      <c r="AR46" s="62"/>
      <c r="AT46" s="147"/>
    </row>
    <row r="47" spans="1:46" s="146" customFormat="1" ht="15">
      <c r="A47" s="142">
        <v>40</v>
      </c>
      <c r="B47" s="142" t="s">
        <v>70</v>
      </c>
      <c r="C47" s="142" t="s">
        <v>71</v>
      </c>
      <c r="D47" s="142" t="s">
        <v>72</v>
      </c>
      <c r="E47" s="142" t="s">
        <v>105</v>
      </c>
      <c r="F47" s="143">
        <v>15</v>
      </c>
      <c r="G47" s="64"/>
      <c r="H47" s="64"/>
      <c r="I47" s="62">
        <f t="shared" si="0"/>
        <v>8557000</v>
      </c>
      <c r="J47" s="62"/>
      <c r="K47" s="62"/>
      <c r="L47" s="62"/>
      <c r="M47" s="62"/>
      <c r="N47" s="62"/>
      <c r="O47" s="62"/>
      <c r="P47" s="99">
        <v>4</v>
      </c>
      <c r="Q47" s="62">
        <v>8492000</v>
      </c>
      <c r="R47" s="62"/>
      <c r="S47" s="62"/>
      <c r="T47" s="144"/>
      <c r="U47" s="144"/>
      <c r="V47" s="62"/>
      <c r="W47" s="62"/>
      <c r="X47" s="62"/>
      <c r="Y47" s="144"/>
      <c r="Z47" s="144"/>
      <c r="AA47" s="62"/>
      <c r="AB47" s="62"/>
      <c r="AC47" s="62"/>
      <c r="AD47" s="62"/>
      <c r="AE47" s="99"/>
      <c r="AF47" s="62"/>
      <c r="AG47" s="99"/>
      <c r="AH47" s="62"/>
      <c r="AI47" s="99"/>
      <c r="AJ47" s="62"/>
      <c r="AK47" s="99"/>
      <c r="AL47" s="62"/>
      <c r="AM47" s="99"/>
      <c r="AN47" s="62"/>
      <c r="AO47" s="99"/>
      <c r="AP47" s="62"/>
      <c r="AQ47" s="149">
        <v>65000</v>
      </c>
      <c r="AR47" s="62"/>
      <c r="AT47" s="147"/>
    </row>
    <row r="48" spans="1:46" s="146" customFormat="1" ht="15">
      <c r="A48" s="142">
        <v>41</v>
      </c>
      <c r="B48" s="142" t="s">
        <v>70</v>
      </c>
      <c r="C48" s="142" t="s">
        <v>71</v>
      </c>
      <c r="D48" s="142" t="s">
        <v>72</v>
      </c>
      <c r="E48" s="142" t="s">
        <v>91</v>
      </c>
      <c r="F48" s="150">
        <v>10</v>
      </c>
      <c r="G48" s="64"/>
      <c r="H48" s="64"/>
      <c r="I48" s="62">
        <f t="shared" si="0"/>
        <v>4311000</v>
      </c>
      <c r="J48" s="62"/>
      <c r="K48" s="62"/>
      <c r="L48" s="62"/>
      <c r="M48" s="62"/>
      <c r="N48" s="62"/>
      <c r="O48" s="62"/>
      <c r="P48" s="99">
        <v>2</v>
      </c>
      <c r="Q48" s="62">
        <v>4246000</v>
      </c>
      <c r="R48" s="62"/>
      <c r="S48" s="62"/>
      <c r="T48" s="144"/>
      <c r="U48" s="144"/>
      <c r="V48" s="62"/>
      <c r="W48" s="62"/>
      <c r="X48" s="62"/>
      <c r="Y48" s="144"/>
      <c r="Z48" s="144"/>
      <c r="AA48" s="62"/>
      <c r="AB48" s="62"/>
      <c r="AC48" s="62"/>
      <c r="AD48" s="62"/>
      <c r="AE48" s="99"/>
      <c r="AF48" s="62"/>
      <c r="AG48" s="99"/>
      <c r="AH48" s="62"/>
      <c r="AI48" s="99"/>
      <c r="AJ48" s="62"/>
      <c r="AK48" s="99"/>
      <c r="AL48" s="62"/>
      <c r="AM48" s="99"/>
      <c r="AN48" s="62"/>
      <c r="AO48" s="99"/>
      <c r="AP48" s="62"/>
      <c r="AQ48" s="149">
        <v>65000</v>
      </c>
      <c r="AR48" s="62"/>
      <c r="AT48" s="147"/>
    </row>
    <row r="49" spans="1:46" s="146" customFormat="1" ht="15">
      <c r="A49" s="142">
        <v>42</v>
      </c>
      <c r="B49" s="142" t="s">
        <v>70</v>
      </c>
      <c r="C49" s="142" t="s">
        <v>71</v>
      </c>
      <c r="D49" s="142" t="s">
        <v>72</v>
      </c>
      <c r="E49" s="142" t="s">
        <v>91</v>
      </c>
      <c r="F49" s="143">
        <v>9</v>
      </c>
      <c r="G49" s="64"/>
      <c r="H49" s="64"/>
      <c r="I49" s="62">
        <f t="shared" si="0"/>
        <v>6434000</v>
      </c>
      <c r="J49" s="62"/>
      <c r="K49" s="62"/>
      <c r="L49" s="62"/>
      <c r="M49" s="62"/>
      <c r="N49" s="62"/>
      <c r="O49" s="62"/>
      <c r="P49" s="99">
        <v>3</v>
      </c>
      <c r="Q49" s="62">
        <v>6369000</v>
      </c>
      <c r="R49" s="62"/>
      <c r="S49" s="62"/>
      <c r="T49" s="144"/>
      <c r="U49" s="144"/>
      <c r="V49" s="62"/>
      <c r="W49" s="62"/>
      <c r="X49" s="62"/>
      <c r="Y49" s="144"/>
      <c r="Z49" s="144"/>
      <c r="AA49" s="62"/>
      <c r="AB49" s="62"/>
      <c r="AC49" s="62"/>
      <c r="AD49" s="62"/>
      <c r="AE49" s="99"/>
      <c r="AF49" s="62"/>
      <c r="AG49" s="99"/>
      <c r="AH49" s="62"/>
      <c r="AI49" s="99"/>
      <c r="AJ49" s="62"/>
      <c r="AK49" s="99"/>
      <c r="AL49" s="62"/>
      <c r="AM49" s="99"/>
      <c r="AN49" s="62"/>
      <c r="AO49" s="99"/>
      <c r="AP49" s="62"/>
      <c r="AQ49" s="149">
        <v>65000</v>
      </c>
      <c r="AR49" s="62"/>
      <c r="AT49" s="147"/>
    </row>
    <row r="50" spans="1:46" s="146" customFormat="1" ht="15">
      <c r="A50" s="142">
        <v>43</v>
      </c>
      <c r="B50" s="142" t="s">
        <v>70</v>
      </c>
      <c r="C50" s="142" t="s">
        <v>71</v>
      </c>
      <c r="D50" s="142" t="s">
        <v>72</v>
      </c>
      <c r="E50" s="142" t="s">
        <v>106</v>
      </c>
      <c r="F50" s="143">
        <v>18</v>
      </c>
      <c r="G50" s="64"/>
      <c r="H50" s="64"/>
      <c r="I50" s="62">
        <f t="shared" si="0"/>
        <v>3695525.13</v>
      </c>
      <c r="J50" s="62">
        <v>840000</v>
      </c>
      <c r="K50" s="62">
        <v>1240000</v>
      </c>
      <c r="L50" s="62">
        <v>964000</v>
      </c>
      <c r="M50" s="62"/>
      <c r="N50" s="62"/>
      <c r="O50" s="62"/>
      <c r="P50" s="99"/>
      <c r="Q50" s="62"/>
      <c r="R50" s="62"/>
      <c r="S50" s="62"/>
      <c r="T50" s="144"/>
      <c r="U50" s="144"/>
      <c r="V50" s="62"/>
      <c r="W50" s="62"/>
      <c r="X50" s="62"/>
      <c r="Y50" s="144"/>
      <c r="Z50" s="144"/>
      <c r="AA50" s="62"/>
      <c r="AB50" s="62"/>
      <c r="AC50" s="62"/>
      <c r="AD50" s="62"/>
      <c r="AE50" s="99"/>
      <c r="AF50" s="62"/>
      <c r="AG50" s="99">
        <v>1</v>
      </c>
      <c r="AH50" s="62">
        <v>80000</v>
      </c>
      <c r="AI50" s="99">
        <v>1</v>
      </c>
      <c r="AJ50" s="62">
        <v>210000</v>
      </c>
      <c r="AK50" s="99"/>
      <c r="AL50" s="62"/>
      <c r="AM50" s="99"/>
      <c r="AN50" s="62"/>
      <c r="AO50" s="99"/>
      <c r="AP50" s="62"/>
      <c r="AQ50" s="149">
        <v>361525.13</v>
      </c>
      <c r="AR50" s="62"/>
      <c r="AT50" s="147"/>
    </row>
    <row r="51" spans="1:46" s="146" customFormat="1" ht="15">
      <c r="A51" s="142">
        <v>44</v>
      </c>
      <c r="B51" s="142" t="s">
        <v>70</v>
      </c>
      <c r="C51" s="142" t="s">
        <v>71</v>
      </c>
      <c r="D51" s="142" t="s">
        <v>74</v>
      </c>
      <c r="E51" s="142" t="s">
        <v>106</v>
      </c>
      <c r="F51" s="143" t="s">
        <v>116</v>
      </c>
      <c r="G51" s="64"/>
      <c r="H51" s="64"/>
      <c r="I51" s="62">
        <f t="shared" si="0"/>
        <v>2188000</v>
      </c>
      <c r="J51" s="62"/>
      <c r="K51" s="62"/>
      <c r="L51" s="62"/>
      <c r="M51" s="62"/>
      <c r="N51" s="62"/>
      <c r="O51" s="62"/>
      <c r="P51" s="99">
        <v>1</v>
      </c>
      <c r="Q51" s="62">
        <v>2123000</v>
      </c>
      <c r="R51" s="62"/>
      <c r="S51" s="62"/>
      <c r="T51" s="144"/>
      <c r="U51" s="144"/>
      <c r="V51" s="62"/>
      <c r="W51" s="62"/>
      <c r="X51" s="62"/>
      <c r="Y51" s="144"/>
      <c r="Z51" s="144"/>
      <c r="AA51" s="62"/>
      <c r="AB51" s="62"/>
      <c r="AC51" s="62"/>
      <c r="AD51" s="62"/>
      <c r="AE51" s="99"/>
      <c r="AF51" s="62"/>
      <c r="AG51" s="99"/>
      <c r="AH51" s="62"/>
      <c r="AI51" s="99"/>
      <c r="AJ51" s="62"/>
      <c r="AK51" s="99"/>
      <c r="AL51" s="62"/>
      <c r="AM51" s="99"/>
      <c r="AN51" s="62"/>
      <c r="AO51" s="99"/>
      <c r="AP51" s="62"/>
      <c r="AQ51" s="149">
        <v>65000</v>
      </c>
      <c r="AR51" s="62"/>
      <c r="AT51" s="147"/>
    </row>
    <row r="52" spans="1:46" s="146" customFormat="1" ht="15">
      <c r="A52" s="142">
        <v>45</v>
      </c>
      <c r="B52" s="142" t="s">
        <v>70</v>
      </c>
      <c r="C52" s="142" t="s">
        <v>71</v>
      </c>
      <c r="D52" s="142" t="s">
        <v>74</v>
      </c>
      <c r="E52" s="142" t="s">
        <v>84</v>
      </c>
      <c r="F52" s="143">
        <v>15</v>
      </c>
      <c r="G52" s="64"/>
      <c r="H52" s="64"/>
      <c r="I52" s="62">
        <f t="shared" si="0"/>
        <v>8865000</v>
      </c>
      <c r="J52" s="62"/>
      <c r="K52" s="62"/>
      <c r="L52" s="62"/>
      <c r="M52" s="62"/>
      <c r="N52" s="62"/>
      <c r="O52" s="62"/>
      <c r="P52" s="99">
        <v>4</v>
      </c>
      <c r="Q52" s="62">
        <v>8800000</v>
      </c>
      <c r="R52" s="62"/>
      <c r="S52" s="62"/>
      <c r="T52" s="144"/>
      <c r="U52" s="144"/>
      <c r="V52" s="62"/>
      <c r="W52" s="62"/>
      <c r="X52" s="62"/>
      <c r="Y52" s="144"/>
      <c r="Z52" s="144"/>
      <c r="AA52" s="62"/>
      <c r="AB52" s="62"/>
      <c r="AC52" s="62"/>
      <c r="AD52" s="62"/>
      <c r="AE52" s="99"/>
      <c r="AF52" s="62"/>
      <c r="AG52" s="99"/>
      <c r="AH52" s="62"/>
      <c r="AI52" s="99"/>
      <c r="AJ52" s="62"/>
      <c r="AK52" s="99"/>
      <c r="AL52" s="62"/>
      <c r="AM52" s="99"/>
      <c r="AN52" s="62"/>
      <c r="AO52" s="99"/>
      <c r="AP52" s="62"/>
      <c r="AQ52" s="149">
        <v>65000</v>
      </c>
      <c r="AR52" s="62"/>
      <c r="AT52" s="147"/>
    </row>
    <row r="53" spans="1:46" s="146" customFormat="1" ht="15">
      <c r="A53" s="142">
        <v>46</v>
      </c>
      <c r="B53" s="142" t="s">
        <v>70</v>
      </c>
      <c r="C53" s="142" t="s">
        <v>71</v>
      </c>
      <c r="D53" s="142" t="s">
        <v>74</v>
      </c>
      <c r="E53" s="142" t="s">
        <v>84</v>
      </c>
      <c r="F53" s="143">
        <v>19</v>
      </c>
      <c r="G53" s="64"/>
      <c r="H53" s="64"/>
      <c r="I53" s="62">
        <f t="shared" si="0"/>
        <v>2265000</v>
      </c>
      <c r="J53" s="62"/>
      <c r="K53" s="62"/>
      <c r="L53" s="62"/>
      <c r="M53" s="62"/>
      <c r="N53" s="62"/>
      <c r="O53" s="62"/>
      <c r="P53" s="99">
        <v>1</v>
      </c>
      <c r="Q53" s="62">
        <v>2200000</v>
      </c>
      <c r="R53" s="62"/>
      <c r="S53" s="62"/>
      <c r="T53" s="144"/>
      <c r="U53" s="144"/>
      <c r="V53" s="62"/>
      <c r="W53" s="62"/>
      <c r="X53" s="62"/>
      <c r="Y53" s="144"/>
      <c r="Z53" s="144"/>
      <c r="AA53" s="62"/>
      <c r="AB53" s="62"/>
      <c r="AC53" s="62"/>
      <c r="AD53" s="62"/>
      <c r="AE53" s="99"/>
      <c r="AF53" s="62"/>
      <c r="AG53" s="99"/>
      <c r="AH53" s="62"/>
      <c r="AI53" s="99"/>
      <c r="AJ53" s="62"/>
      <c r="AK53" s="99"/>
      <c r="AL53" s="62"/>
      <c r="AM53" s="99"/>
      <c r="AN53" s="62"/>
      <c r="AO53" s="99"/>
      <c r="AP53" s="62"/>
      <c r="AQ53" s="149">
        <v>65000</v>
      </c>
      <c r="AR53" s="62"/>
      <c r="AT53" s="147"/>
    </row>
    <row r="54" spans="1:46" s="146" customFormat="1" ht="15">
      <c r="A54" s="142">
        <v>47</v>
      </c>
      <c r="B54" s="142" t="s">
        <v>70</v>
      </c>
      <c r="C54" s="142" t="s">
        <v>71</v>
      </c>
      <c r="D54" s="142" t="s">
        <v>72</v>
      </c>
      <c r="E54" s="142" t="s">
        <v>84</v>
      </c>
      <c r="F54" s="143">
        <v>2</v>
      </c>
      <c r="G54" s="64"/>
      <c r="H54" s="64" t="s">
        <v>94</v>
      </c>
      <c r="I54" s="62">
        <f t="shared" si="0"/>
        <v>8261540.94</v>
      </c>
      <c r="J54" s="62">
        <v>1489753</v>
      </c>
      <c r="K54" s="62"/>
      <c r="L54" s="62">
        <v>1489753</v>
      </c>
      <c r="M54" s="62">
        <v>3713523</v>
      </c>
      <c r="N54" s="62"/>
      <c r="O54" s="62">
        <v>1246092</v>
      </c>
      <c r="P54" s="99"/>
      <c r="Q54" s="62"/>
      <c r="R54" s="62"/>
      <c r="S54" s="62"/>
      <c r="T54" s="144"/>
      <c r="U54" s="144"/>
      <c r="V54" s="62"/>
      <c r="W54" s="62"/>
      <c r="X54" s="62"/>
      <c r="Y54" s="144"/>
      <c r="Z54" s="144"/>
      <c r="AA54" s="62"/>
      <c r="AB54" s="62"/>
      <c r="AC54" s="62"/>
      <c r="AD54" s="62"/>
      <c r="AE54" s="99"/>
      <c r="AF54" s="62"/>
      <c r="AG54" s="99"/>
      <c r="AH54" s="62"/>
      <c r="AI54" s="99"/>
      <c r="AJ54" s="62"/>
      <c r="AK54" s="99"/>
      <c r="AL54" s="62"/>
      <c r="AM54" s="99"/>
      <c r="AN54" s="62"/>
      <c r="AO54" s="99"/>
      <c r="AP54" s="62"/>
      <c r="AQ54" s="149">
        <v>322419.94</v>
      </c>
      <c r="AR54" s="62"/>
      <c r="AT54" s="147"/>
    </row>
    <row r="55" spans="1:46" s="146" customFormat="1" ht="15">
      <c r="A55" s="142">
        <v>48</v>
      </c>
      <c r="B55" s="142" t="s">
        <v>70</v>
      </c>
      <c r="C55" s="142" t="s">
        <v>71</v>
      </c>
      <c r="D55" s="142" t="s">
        <v>74</v>
      </c>
      <c r="E55" s="142" t="s">
        <v>84</v>
      </c>
      <c r="F55" s="143" t="s">
        <v>114</v>
      </c>
      <c r="G55" s="64"/>
      <c r="H55" s="64"/>
      <c r="I55" s="62">
        <f t="shared" si="0"/>
        <v>4311000</v>
      </c>
      <c r="J55" s="62"/>
      <c r="K55" s="62"/>
      <c r="L55" s="62"/>
      <c r="M55" s="62"/>
      <c r="N55" s="62"/>
      <c r="O55" s="62"/>
      <c r="P55" s="99">
        <v>2</v>
      </c>
      <c r="Q55" s="62">
        <v>4246000</v>
      </c>
      <c r="R55" s="62"/>
      <c r="S55" s="62"/>
      <c r="T55" s="144"/>
      <c r="U55" s="144"/>
      <c r="V55" s="62"/>
      <c r="W55" s="62"/>
      <c r="X55" s="62"/>
      <c r="Y55" s="144"/>
      <c r="Z55" s="144"/>
      <c r="AA55" s="62"/>
      <c r="AB55" s="62"/>
      <c r="AC55" s="62"/>
      <c r="AD55" s="62"/>
      <c r="AE55" s="99"/>
      <c r="AF55" s="62"/>
      <c r="AG55" s="99"/>
      <c r="AH55" s="62"/>
      <c r="AI55" s="99"/>
      <c r="AJ55" s="62"/>
      <c r="AK55" s="99"/>
      <c r="AL55" s="62"/>
      <c r="AM55" s="99"/>
      <c r="AN55" s="62"/>
      <c r="AO55" s="99"/>
      <c r="AP55" s="62"/>
      <c r="AQ55" s="149">
        <v>65000</v>
      </c>
      <c r="AR55" s="62"/>
      <c r="AT55" s="147"/>
    </row>
    <row r="56" spans="1:46" s="146" customFormat="1" ht="15">
      <c r="A56" s="142">
        <v>49</v>
      </c>
      <c r="B56" s="142" t="s">
        <v>70</v>
      </c>
      <c r="C56" s="142" t="s">
        <v>71</v>
      </c>
      <c r="D56" s="142" t="s">
        <v>74</v>
      </c>
      <c r="E56" s="142" t="s">
        <v>84</v>
      </c>
      <c r="F56" s="143" t="s">
        <v>115</v>
      </c>
      <c r="G56" s="64"/>
      <c r="H56" s="64"/>
      <c r="I56" s="62">
        <f t="shared" si="0"/>
        <v>2188000</v>
      </c>
      <c r="J56" s="62"/>
      <c r="K56" s="62"/>
      <c r="L56" s="62"/>
      <c r="M56" s="62"/>
      <c r="N56" s="62"/>
      <c r="O56" s="62"/>
      <c r="P56" s="99">
        <v>1</v>
      </c>
      <c r="Q56" s="62">
        <v>2123000</v>
      </c>
      <c r="R56" s="62"/>
      <c r="S56" s="62"/>
      <c r="T56" s="144"/>
      <c r="U56" s="144"/>
      <c r="V56" s="62"/>
      <c r="W56" s="62"/>
      <c r="X56" s="62"/>
      <c r="Y56" s="144"/>
      <c r="Z56" s="144"/>
      <c r="AA56" s="62"/>
      <c r="AB56" s="62"/>
      <c r="AC56" s="62"/>
      <c r="AD56" s="62"/>
      <c r="AE56" s="99"/>
      <c r="AF56" s="62"/>
      <c r="AG56" s="99"/>
      <c r="AH56" s="62"/>
      <c r="AI56" s="99"/>
      <c r="AJ56" s="62"/>
      <c r="AK56" s="99"/>
      <c r="AL56" s="62"/>
      <c r="AM56" s="99"/>
      <c r="AN56" s="62"/>
      <c r="AO56" s="99"/>
      <c r="AP56" s="62"/>
      <c r="AQ56" s="149">
        <v>65000</v>
      </c>
      <c r="AR56" s="62"/>
      <c r="AT56" s="147"/>
    </row>
    <row r="57" spans="1:46" s="146" customFormat="1" ht="15">
      <c r="A57" s="142">
        <v>50</v>
      </c>
      <c r="B57" s="142" t="s">
        <v>70</v>
      </c>
      <c r="C57" s="142" t="s">
        <v>71</v>
      </c>
      <c r="D57" s="142" t="s">
        <v>72</v>
      </c>
      <c r="E57" s="142" t="s">
        <v>88</v>
      </c>
      <c r="F57" s="151">
        <v>19</v>
      </c>
      <c r="G57" s="64"/>
      <c r="H57" s="64"/>
      <c r="I57" s="62">
        <f t="shared" si="0"/>
        <v>5146650.23</v>
      </c>
      <c r="J57" s="62">
        <v>773371</v>
      </c>
      <c r="K57" s="62">
        <v>773371</v>
      </c>
      <c r="L57" s="62">
        <v>773371</v>
      </c>
      <c r="M57" s="62">
        <v>1927789</v>
      </c>
      <c r="N57" s="62"/>
      <c r="O57" s="62">
        <v>646880</v>
      </c>
      <c r="P57" s="99"/>
      <c r="Q57" s="62"/>
      <c r="R57" s="62"/>
      <c r="S57" s="62"/>
      <c r="T57" s="144"/>
      <c r="U57" s="144"/>
      <c r="V57" s="62"/>
      <c r="W57" s="62"/>
      <c r="X57" s="62"/>
      <c r="Y57" s="144"/>
      <c r="Z57" s="144"/>
      <c r="AA57" s="62"/>
      <c r="AB57" s="62"/>
      <c r="AC57" s="62"/>
      <c r="AD57" s="62"/>
      <c r="AE57" s="99"/>
      <c r="AF57" s="62"/>
      <c r="AG57" s="99"/>
      <c r="AH57" s="62"/>
      <c r="AI57" s="99"/>
      <c r="AJ57" s="62"/>
      <c r="AK57" s="99"/>
      <c r="AL57" s="62"/>
      <c r="AM57" s="99"/>
      <c r="AN57" s="62"/>
      <c r="AO57" s="99"/>
      <c r="AP57" s="62"/>
      <c r="AQ57" s="149">
        <v>251868.23</v>
      </c>
      <c r="AR57" s="62"/>
      <c r="AT57" s="147"/>
    </row>
    <row r="58" spans="1:46" s="146" customFormat="1" ht="15">
      <c r="A58" s="142">
        <v>51</v>
      </c>
      <c r="B58" s="152" t="s">
        <v>70</v>
      </c>
      <c r="C58" s="153" t="s">
        <v>71</v>
      </c>
      <c r="D58" s="153" t="s">
        <v>72</v>
      </c>
      <c r="E58" s="153" t="s">
        <v>109</v>
      </c>
      <c r="F58" s="143" t="s">
        <v>110</v>
      </c>
      <c r="G58" s="143"/>
      <c r="H58" s="143"/>
      <c r="I58" s="62">
        <f t="shared" si="0"/>
        <v>3167487.65</v>
      </c>
      <c r="J58" s="62"/>
      <c r="K58" s="62"/>
      <c r="L58" s="62"/>
      <c r="M58" s="62"/>
      <c r="N58" s="62"/>
      <c r="O58" s="62"/>
      <c r="P58" s="99"/>
      <c r="Q58" s="62"/>
      <c r="R58" s="62"/>
      <c r="S58" s="62"/>
      <c r="T58" s="144"/>
      <c r="U58" s="144"/>
      <c r="V58" s="62">
        <v>1051</v>
      </c>
      <c r="W58" s="62">
        <v>3026880</v>
      </c>
      <c r="X58" s="62"/>
      <c r="Y58" s="144"/>
      <c r="Z58" s="144"/>
      <c r="AA58" s="62"/>
      <c r="AB58" s="62"/>
      <c r="AC58" s="62"/>
      <c r="AD58" s="62"/>
      <c r="AE58" s="99"/>
      <c r="AF58" s="62"/>
      <c r="AG58" s="99"/>
      <c r="AH58" s="62"/>
      <c r="AI58" s="99"/>
      <c r="AJ58" s="62"/>
      <c r="AK58" s="99"/>
      <c r="AL58" s="62"/>
      <c r="AM58" s="99"/>
      <c r="AN58" s="62"/>
      <c r="AO58" s="99"/>
      <c r="AP58" s="62"/>
      <c r="AQ58" s="149">
        <v>140607.65</v>
      </c>
      <c r="AR58" s="62"/>
      <c r="AT58" s="147"/>
    </row>
    <row r="59" spans="1:46" s="146" customFormat="1" ht="15">
      <c r="A59" s="142">
        <v>52</v>
      </c>
      <c r="B59" s="142" t="s">
        <v>70</v>
      </c>
      <c r="C59" s="142" t="s">
        <v>71</v>
      </c>
      <c r="D59" s="142" t="s">
        <v>72</v>
      </c>
      <c r="E59" s="142" t="s">
        <v>83</v>
      </c>
      <c r="F59" s="143">
        <v>1</v>
      </c>
      <c r="G59" s="64"/>
      <c r="H59" s="64"/>
      <c r="I59" s="62">
        <f t="shared" si="0"/>
        <v>13265000</v>
      </c>
      <c r="J59" s="62"/>
      <c r="K59" s="62"/>
      <c r="L59" s="62"/>
      <c r="M59" s="62"/>
      <c r="N59" s="62"/>
      <c r="O59" s="62"/>
      <c r="P59" s="99">
        <v>6</v>
      </c>
      <c r="Q59" s="62">
        <v>13200000</v>
      </c>
      <c r="R59" s="62"/>
      <c r="S59" s="62"/>
      <c r="T59" s="144"/>
      <c r="U59" s="144"/>
      <c r="V59" s="62"/>
      <c r="W59" s="62"/>
      <c r="X59" s="62"/>
      <c r="Y59" s="144"/>
      <c r="Z59" s="144"/>
      <c r="AA59" s="62"/>
      <c r="AB59" s="62"/>
      <c r="AC59" s="62"/>
      <c r="AD59" s="62"/>
      <c r="AE59" s="99"/>
      <c r="AF59" s="62"/>
      <c r="AG59" s="99"/>
      <c r="AH59" s="62"/>
      <c r="AI59" s="99"/>
      <c r="AJ59" s="62"/>
      <c r="AK59" s="99"/>
      <c r="AL59" s="62"/>
      <c r="AM59" s="99"/>
      <c r="AN59" s="62"/>
      <c r="AO59" s="99"/>
      <c r="AP59" s="62"/>
      <c r="AQ59" s="149">
        <v>65000</v>
      </c>
      <c r="AR59" s="62"/>
      <c r="AT59" s="147"/>
    </row>
    <row r="60" spans="1:46" s="146" customFormat="1" ht="15">
      <c r="A60" s="142">
        <v>53</v>
      </c>
      <c r="B60" s="142" t="s">
        <v>70</v>
      </c>
      <c r="C60" s="142" t="s">
        <v>71</v>
      </c>
      <c r="D60" s="142" t="s">
        <v>74</v>
      </c>
      <c r="E60" s="142" t="s">
        <v>83</v>
      </c>
      <c r="F60" s="143" t="s">
        <v>113</v>
      </c>
      <c r="G60" s="64"/>
      <c r="H60" s="64"/>
      <c r="I60" s="62">
        <f t="shared" si="0"/>
        <v>2188000</v>
      </c>
      <c r="J60" s="62"/>
      <c r="K60" s="62"/>
      <c r="L60" s="62"/>
      <c r="M60" s="62"/>
      <c r="N60" s="62"/>
      <c r="O60" s="62"/>
      <c r="P60" s="99">
        <v>1</v>
      </c>
      <c r="Q60" s="62">
        <v>2123000</v>
      </c>
      <c r="R60" s="62"/>
      <c r="S60" s="62"/>
      <c r="T60" s="144"/>
      <c r="U60" s="144"/>
      <c r="V60" s="62"/>
      <c r="W60" s="62"/>
      <c r="X60" s="62"/>
      <c r="Y60" s="144"/>
      <c r="Z60" s="144"/>
      <c r="AA60" s="62"/>
      <c r="AB60" s="62"/>
      <c r="AC60" s="62"/>
      <c r="AD60" s="62"/>
      <c r="AE60" s="99"/>
      <c r="AF60" s="62"/>
      <c r="AG60" s="99"/>
      <c r="AH60" s="62"/>
      <c r="AI60" s="99"/>
      <c r="AJ60" s="62"/>
      <c r="AK60" s="99"/>
      <c r="AL60" s="62"/>
      <c r="AM60" s="99"/>
      <c r="AN60" s="62"/>
      <c r="AO60" s="99"/>
      <c r="AP60" s="62"/>
      <c r="AQ60" s="149">
        <v>65000</v>
      </c>
      <c r="AR60" s="62"/>
      <c r="AT60" s="147"/>
    </row>
    <row r="61" spans="1:46" s="146" customFormat="1" ht="15">
      <c r="A61" s="142">
        <v>54</v>
      </c>
      <c r="B61" s="142" t="s">
        <v>70</v>
      </c>
      <c r="C61" s="142" t="s">
        <v>71</v>
      </c>
      <c r="D61" s="142" t="s">
        <v>74</v>
      </c>
      <c r="E61" s="142" t="s">
        <v>83</v>
      </c>
      <c r="F61" s="143">
        <v>24</v>
      </c>
      <c r="G61" s="64"/>
      <c r="H61" s="64"/>
      <c r="I61" s="62">
        <f t="shared" si="0"/>
        <v>17665000</v>
      </c>
      <c r="J61" s="62"/>
      <c r="K61" s="62"/>
      <c r="L61" s="62"/>
      <c r="M61" s="62"/>
      <c r="N61" s="62"/>
      <c r="O61" s="62"/>
      <c r="P61" s="99">
        <v>8</v>
      </c>
      <c r="Q61" s="62">
        <v>17600000</v>
      </c>
      <c r="R61" s="62"/>
      <c r="S61" s="62"/>
      <c r="T61" s="144"/>
      <c r="U61" s="144"/>
      <c r="V61" s="62"/>
      <c r="W61" s="62"/>
      <c r="X61" s="62"/>
      <c r="Y61" s="144"/>
      <c r="Z61" s="144"/>
      <c r="AA61" s="62"/>
      <c r="AB61" s="62"/>
      <c r="AC61" s="62"/>
      <c r="AD61" s="62"/>
      <c r="AE61" s="99"/>
      <c r="AF61" s="62"/>
      <c r="AG61" s="99"/>
      <c r="AH61" s="62"/>
      <c r="AI61" s="99"/>
      <c r="AJ61" s="62"/>
      <c r="AK61" s="99"/>
      <c r="AL61" s="62"/>
      <c r="AM61" s="99"/>
      <c r="AN61" s="62"/>
      <c r="AO61" s="99"/>
      <c r="AP61" s="62"/>
      <c r="AQ61" s="149">
        <v>65000</v>
      </c>
      <c r="AR61" s="62"/>
      <c r="AT61" s="147"/>
    </row>
    <row r="62" spans="1:46" s="146" customFormat="1" ht="15">
      <c r="A62" s="142">
        <v>55</v>
      </c>
      <c r="B62" s="153" t="s">
        <v>70</v>
      </c>
      <c r="C62" s="153" t="s">
        <v>71</v>
      </c>
      <c r="D62" s="153" t="s">
        <v>72</v>
      </c>
      <c r="E62" s="153" t="s">
        <v>83</v>
      </c>
      <c r="F62" s="143">
        <v>34</v>
      </c>
      <c r="G62" s="143"/>
      <c r="H62" s="143"/>
      <c r="I62" s="62">
        <f t="shared" si="0"/>
        <v>10680000</v>
      </c>
      <c r="J62" s="62"/>
      <c r="K62" s="62"/>
      <c r="L62" s="62"/>
      <c r="M62" s="62"/>
      <c r="N62" s="62"/>
      <c r="O62" s="62"/>
      <c r="P62" s="99">
        <v>5</v>
      </c>
      <c r="Q62" s="62">
        <v>10615000</v>
      </c>
      <c r="R62" s="62"/>
      <c r="S62" s="62"/>
      <c r="T62" s="144"/>
      <c r="U62" s="144"/>
      <c r="V62" s="62"/>
      <c r="W62" s="62"/>
      <c r="X62" s="62"/>
      <c r="Y62" s="144"/>
      <c r="Z62" s="144"/>
      <c r="AA62" s="62"/>
      <c r="AB62" s="62"/>
      <c r="AC62" s="62"/>
      <c r="AD62" s="62"/>
      <c r="AE62" s="99"/>
      <c r="AF62" s="62"/>
      <c r="AG62" s="99"/>
      <c r="AH62" s="62"/>
      <c r="AI62" s="99"/>
      <c r="AJ62" s="62"/>
      <c r="AK62" s="99"/>
      <c r="AL62" s="62"/>
      <c r="AM62" s="99"/>
      <c r="AN62" s="62"/>
      <c r="AO62" s="99"/>
      <c r="AP62" s="62"/>
      <c r="AQ62" s="149">
        <v>65000</v>
      </c>
      <c r="AR62" s="145"/>
      <c r="AT62" s="147"/>
    </row>
    <row r="63" spans="1:46" s="146" customFormat="1" ht="15">
      <c r="A63" s="142">
        <v>56</v>
      </c>
      <c r="B63" s="153" t="s">
        <v>70</v>
      </c>
      <c r="C63" s="153" t="s">
        <v>71</v>
      </c>
      <c r="D63" s="153" t="s">
        <v>72</v>
      </c>
      <c r="E63" s="153" t="s">
        <v>83</v>
      </c>
      <c r="F63" s="143">
        <v>8</v>
      </c>
      <c r="G63" s="143"/>
      <c r="H63" s="143"/>
      <c r="I63" s="62">
        <f t="shared" si="0"/>
        <v>6434000</v>
      </c>
      <c r="J63" s="62"/>
      <c r="K63" s="62"/>
      <c r="L63" s="62"/>
      <c r="M63" s="62"/>
      <c r="N63" s="62"/>
      <c r="O63" s="62"/>
      <c r="P63" s="99">
        <v>3</v>
      </c>
      <c r="Q63" s="62">
        <v>6369000</v>
      </c>
      <c r="R63" s="62"/>
      <c r="S63" s="62"/>
      <c r="T63" s="144"/>
      <c r="U63" s="144"/>
      <c r="V63" s="62"/>
      <c r="W63" s="62"/>
      <c r="X63" s="62"/>
      <c r="Y63" s="144"/>
      <c r="Z63" s="144"/>
      <c r="AA63" s="62"/>
      <c r="AB63" s="62"/>
      <c r="AC63" s="62"/>
      <c r="AD63" s="62"/>
      <c r="AE63" s="99"/>
      <c r="AF63" s="62"/>
      <c r="AG63" s="99"/>
      <c r="AH63" s="62"/>
      <c r="AI63" s="99"/>
      <c r="AJ63" s="62"/>
      <c r="AK63" s="99"/>
      <c r="AL63" s="62"/>
      <c r="AM63" s="99"/>
      <c r="AN63" s="62"/>
      <c r="AO63" s="99"/>
      <c r="AP63" s="62"/>
      <c r="AQ63" s="145">
        <v>65000</v>
      </c>
      <c r="AR63" s="145"/>
      <c r="AT63" s="147"/>
    </row>
    <row r="64" spans="1:44" ht="26.85" customHeight="1">
      <c r="A64" s="111" t="s">
        <v>73</v>
      </c>
      <c r="B64" s="111"/>
      <c r="C64" s="111"/>
      <c r="D64" s="111"/>
      <c r="E64" s="111"/>
      <c r="F64" s="112"/>
      <c r="G64" s="112"/>
      <c r="H64" s="112"/>
      <c r="I64" s="113">
        <f>SUM(I8:I63)</f>
        <v>392162038.21999997</v>
      </c>
      <c r="J64" s="113">
        <f>SUM(J8:J63)</f>
        <v>4273644</v>
      </c>
      <c r="K64" s="113">
        <f>SUM(K8:K63)</f>
        <v>2013371</v>
      </c>
      <c r="L64" s="113">
        <f>SUM(L8:L63)</f>
        <v>4397644</v>
      </c>
      <c r="M64" s="113">
        <f>SUM(M8:M63)</f>
        <v>8559080</v>
      </c>
      <c r="N64" s="113">
        <f>SUM(N8:N26)</f>
        <v>0</v>
      </c>
      <c r="O64" s="113">
        <f>SUM(O8:O63)</f>
        <v>2872044</v>
      </c>
      <c r="P64" s="114">
        <f>SUM(P8:P63)</f>
        <v>161</v>
      </c>
      <c r="Q64" s="113">
        <f>SUM(Q8:Q63)</f>
        <v>351274000</v>
      </c>
      <c r="R64" s="113">
        <f>SUM(R8:R63)</f>
        <v>2830.3</v>
      </c>
      <c r="S64" s="113">
        <f>SUM(S8:S63)</f>
        <v>8426415</v>
      </c>
      <c r="T64" s="114">
        <v>0</v>
      </c>
      <c r="U64" s="114">
        <v>0</v>
      </c>
      <c r="V64" s="113">
        <f aca="true" t="shared" si="1" ref="V64:AR64">SUM(V8:V63)</f>
        <v>1648</v>
      </c>
      <c r="W64" s="113">
        <f t="shared" si="1"/>
        <v>4746240</v>
      </c>
      <c r="X64" s="113">
        <f t="shared" si="1"/>
        <v>93000</v>
      </c>
      <c r="Y64" s="113">
        <f t="shared" si="1"/>
        <v>0</v>
      </c>
      <c r="Z64" s="113">
        <f t="shared" si="1"/>
        <v>0</v>
      </c>
      <c r="AA64" s="113">
        <f t="shared" si="1"/>
        <v>0</v>
      </c>
      <c r="AB64" s="113">
        <f t="shared" si="1"/>
        <v>0</v>
      </c>
      <c r="AC64" s="113">
        <f t="shared" si="1"/>
        <v>0</v>
      </c>
      <c r="AD64" s="113">
        <f t="shared" si="1"/>
        <v>0</v>
      </c>
      <c r="AE64" s="114">
        <f t="shared" si="1"/>
        <v>0</v>
      </c>
      <c r="AF64" s="113">
        <f t="shared" si="1"/>
        <v>0</v>
      </c>
      <c r="AG64" s="114">
        <f t="shared" si="1"/>
        <v>1</v>
      </c>
      <c r="AH64" s="113">
        <f t="shared" si="1"/>
        <v>80000</v>
      </c>
      <c r="AI64" s="114">
        <f t="shared" si="1"/>
        <v>1</v>
      </c>
      <c r="AJ64" s="113">
        <f t="shared" si="1"/>
        <v>210000</v>
      </c>
      <c r="AK64" s="114">
        <f t="shared" si="1"/>
        <v>0</v>
      </c>
      <c r="AL64" s="113">
        <f t="shared" si="1"/>
        <v>0</v>
      </c>
      <c r="AM64" s="114">
        <f t="shared" si="1"/>
        <v>0</v>
      </c>
      <c r="AN64" s="113">
        <f t="shared" si="1"/>
        <v>0</v>
      </c>
      <c r="AO64" s="114">
        <f t="shared" si="1"/>
        <v>0</v>
      </c>
      <c r="AP64" s="113">
        <f t="shared" si="1"/>
        <v>0</v>
      </c>
      <c r="AQ64" s="113">
        <f t="shared" si="1"/>
        <v>5216600.220000001</v>
      </c>
      <c r="AR64" s="113">
        <f t="shared" si="1"/>
        <v>0</v>
      </c>
    </row>
    <row r="65" spans="1:44" s="63" customFormat="1" ht="26.25" customHeight="1">
      <c r="A65" s="203" t="s">
        <v>102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5"/>
    </row>
    <row r="66" spans="1:44" s="123" customFormat="1" ht="15">
      <c r="A66" s="115">
        <v>1</v>
      </c>
      <c r="B66" s="116" t="s">
        <v>70</v>
      </c>
      <c r="C66" s="116" t="s">
        <v>71</v>
      </c>
      <c r="D66" s="116" t="s">
        <v>72</v>
      </c>
      <c r="E66" s="116" t="s">
        <v>77</v>
      </c>
      <c r="F66" s="117">
        <v>1</v>
      </c>
      <c r="G66" s="118"/>
      <c r="H66" s="118"/>
      <c r="I66" s="119">
        <f>J66+K66+L66+M66+N66+O66+Q66+S66+U66+W66+X66+Z66+AB66+AD66+AF66+AH66+AJ66+AL66+AN66+AP66+AQ66</f>
        <v>4065425</v>
      </c>
      <c r="J66" s="120"/>
      <c r="K66" s="120"/>
      <c r="L66" s="120"/>
      <c r="M66" s="120"/>
      <c r="N66" s="120"/>
      <c r="O66" s="120"/>
      <c r="P66" s="121"/>
      <c r="Q66" s="120"/>
      <c r="R66" s="119">
        <v>1132.9</v>
      </c>
      <c r="S66" s="119">
        <v>4010425</v>
      </c>
      <c r="T66" s="120"/>
      <c r="U66" s="120"/>
      <c r="V66" s="119"/>
      <c r="W66" s="119"/>
      <c r="X66" s="119"/>
      <c r="Y66" s="122"/>
      <c r="Z66" s="122"/>
      <c r="AA66" s="122"/>
      <c r="AB66" s="122"/>
      <c r="AC66" s="119"/>
      <c r="AD66" s="119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>
        <v>55000</v>
      </c>
      <c r="AR66" s="122"/>
    </row>
    <row r="67" spans="1:44" s="123" customFormat="1" ht="15">
      <c r="A67" s="124">
        <f>A66+1</f>
        <v>2</v>
      </c>
      <c r="B67" s="101" t="s">
        <v>70</v>
      </c>
      <c r="C67" s="101" t="s">
        <v>71</v>
      </c>
      <c r="D67" s="101" t="s">
        <v>72</v>
      </c>
      <c r="E67" s="101" t="s">
        <v>77</v>
      </c>
      <c r="F67" s="102">
        <v>5</v>
      </c>
      <c r="G67" s="103"/>
      <c r="H67" s="103"/>
      <c r="I67" s="104">
        <f>J67+K67+L67+M67+N67+O67+Q67+S67+U67+W67+X67+Z67+AB67+AD67+AF67+AH67+AJ67+AL67+AN67+AP67+AQ67</f>
        <v>4077461</v>
      </c>
      <c r="J67" s="105"/>
      <c r="K67" s="105"/>
      <c r="L67" s="105"/>
      <c r="M67" s="105"/>
      <c r="N67" s="105"/>
      <c r="O67" s="105"/>
      <c r="P67" s="106"/>
      <c r="Q67" s="105"/>
      <c r="R67" s="104">
        <v>1136.3</v>
      </c>
      <c r="S67" s="104">
        <v>4022461</v>
      </c>
      <c r="T67" s="105"/>
      <c r="U67" s="105"/>
      <c r="V67" s="104"/>
      <c r="W67" s="104"/>
      <c r="X67" s="104"/>
      <c r="Y67" s="107"/>
      <c r="Z67" s="107"/>
      <c r="AA67" s="107"/>
      <c r="AB67" s="107"/>
      <c r="AC67" s="104"/>
      <c r="AD67" s="104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>
        <v>55000</v>
      </c>
      <c r="AR67" s="107"/>
    </row>
    <row r="68" spans="1:44" s="134" customFormat="1" ht="15">
      <c r="A68" s="124">
        <f aca="true" t="shared" si="2" ref="A68:A102">A67+1</f>
        <v>3</v>
      </c>
      <c r="B68" s="125" t="s">
        <v>70</v>
      </c>
      <c r="C68" s="125" t="s">
        <v>71</v>
      </c>
      <c r="D68" s="126" t="s">
        <v>74</v>
      </c>
      <c r="E68" s="125" t="s">
        <v>77</v>
      </c>
      <c r="F68" s="127">
        <v>7</v>
      </c>
      <c r="G68" s="128"/>
      <c r="H68" s="128"/>
      <c r="I68" s="129">
        <f aca="true" t="shared" si="3" ref="I68:I102">J68+K68+L68+M68+N68+O68+Q68+S68+U68+W68+X68+Z68+AB68+AD68+AF68+AH68+AJ68+AL68+AN68+AP68+AQ68</f>
        <v>4077461</v>
      </c>
      <c r="J68" s="130"/>
      <c r="K68" s="130"/>
      <c r="L68" s="130"/>
      <c r="M68" s="130"/>
      <c r="N68" s="130"/>
      <c r="O68" s="130"/>
      <c r="P68" s="131"/>
      <c r="Q68" s="130"/>
      <c r="R68" s="132">
        <v>1136.3</v>
      </c>
      <c r="S68" s="129">
        <v>4022461</v>
      </c>
      <c r="T68" s="130"/>
      <c r="U68" s="130"/>
      <c r="V68" s="132"/>
      <c r="W68" s="132"/>
      <c r="X68" s="132"/>
      <c r="Y68" s="133"/>
      <c r="Z68" s="133"/>
      <c r="AA68" s="133"/>
      <c r="AB68" s="133"/>
      <c r="AC68" s="132"/>
      <c r="AD68" s="132"/>
      <c r="AE68" s="131"/>
      <c r="AF68" s="133"/>
      <c r="AG68" s="131"/>
      <c r="AH68" s="133"/>
      <c r="AI68" s="131"/>
      <c r="AJ68" s="133"/>
      <c r="AK68" s="131"/>
      <c r="AL68" s="133"/>
      <c r="AM68" s="131"/>
      <c r="AN68" s="133"/>
      <c r="AO68" s="131"/>
      <c r="AP68" s="133"/>
      <c r="AQ68" s="107">
        <v>55000</v>
      </c>
      <c r="AR68" s="133"/>
    </row>
    <row r="69" spans="1:44" s="123" customFormat="1" ht="13.7" customHeight="1">
      <c r="A69" s="124">
        <f t="shared" si="2"/>
        <v>4</v>
      </c>
      <c r="B69" s="101" t="s">
        <v>70</v>
      </c>
      <c r="C69" s="101" t="s">
        <v>71</v>
      </c>
      <c r="D69" s="135" t="s">
        <v>72</v>
      </c>
      <c r="E69" s="101" t="s">
        <v>79</v>
      </c>
      <c r="F69" s="102">
        <v>10</v>
      </c>
      <c r="G69" s="103"/>
      <c r="H69" s="103"/>
      <c r="I69" s="104">
        <f t="shared" si="3"/>
        <v>1812013</v>
      </c>
      <c r="J69" s="105"/>
      <c r="K69" s="105"/>
      <c r="L69" s="105"/>
      <c r="M69" s="105"/>
      <c r="N69" s="105"/>
      <c r="O69" s="105"/>
      <c r="P69" s="108"/>
      <c r="Q69" s="105"/>
      <c r="R69" s="109">
        <v>943</v>
      </c>
      <c r="S69" s="109">
        <v>1757013</v>
      </c>
      <c r="T69" s="105"/>
      <c r="U69" s="105"/>
      <c r="V69" s="109"/>
      <c r="W69" s="109"/>
      <c r="X69" s="109"/>
      <c r="Y69" s="107"/>
      <c r="Z69" s="107"/>
      <c r="AA69" s="107"/>
      <c r="AB69" s="107"/>
      <c r="AC69" s="109"/>
      <c r="AD69" s="109"/>
      <c r="AE69" s="108"/>
      <c r="AF69" s="107"/>
      <c r="AG69" s="108"/>
      <c r="AH69" s="107"/>
      <c r="AI69" s="108"/>
      <c r="AJ69" s="107"/>
      <c r="AK69" s="108"/>
      <c r="AL69" s="107"/>
      <c r="AM69" s="108"/>
      <c r="AN69" s="107"/>
      <c r="AO69" s="108"/>
      <c r="AP69" s="107"/>
      <c r="AQ69" s="107">
        <v>55000</v>
      </c>
      <c r="AR69" s="107"/>
    </row>
    <row r="70" spans="1:44" ht="15">
      <c r="A70" s="124">
        <f t="shared" si="2"/>
        <v>5</v>
      </c>
      <c r="B70" s="101" t="s">
        <v>70</v>
      </c>
      <c r="C70" s="101" t="s">
        <v>71</v>
      </c>
      <c r="D70" s="135" t="s">
        <v>76</v>
      </c>
      <c r="E70" s="101" t="s">
        <v>80</v>
      </c>
      <c r="F70" s="102">
        <v>100</v>
      </c>
      <c r="G70" s="103"/>
      <c r="H70" s="103"/>
      <c r="I70" s="104">
        <f t="shared" si="3"/>
        <v>1571658</v>
      </c>
      <c r="J70" s="105"/>
      <c r="K70" s="105"/>
      <c r="L70" s="105"/>
      <c r="M70" s="105"/>
      <c r="N70" s="105"/>
      <c r="O70" s="105"/>
      <c r="P70" s="108"/>
      <c r="Q70" s="105"/>
      <c r="R70" s="109">
        <v>814</v>
      </c>
      <c r="S70" s="109">
        <v>1516658</v>
      </c>
      <c r="T70" s="105"/>
      <c r="U70" s="105"/>
      <c r="V70" s="109"/>
      <c r="W70" s="109"/>
      <c r="X70" s="109"/>
      <c r="Y70" s="107"/>
      <c r="Z70" s="107"/>
      <c r="AA70" s="107"/>
      <c r="AB70" s="107"/>
      <c r="AC70" s="109"/>
      <c r="AD70" s="109"/>
      <c r="AE70" s="108"/>
      <c r="AF70" s="107"/>
      <c r="AG70" s="108"/>
      <c r="AH70" s="107"/>
      <c r="AI70" s="108"/>
      <c r="AJ70" s="107"/>
      <c r="AK70" s="108"/>
      <c r="AL70" s="107"/>
      <c r="AM70" s="108"/>
      <c r="AN70" s="107"/>
      <c r="AO70" s="108"/>
      <c r="AP70" s="107"/>
      <c r="AQ70" s="107">
        <v>55000</v>
      </c>
      <c r="AR70" s="107"/>
    </row>
    <row r="71" spans="1:44" s="123" customFormat="1" ht="15">
      <c r="A71" s="124">
        <f t="shared" si="2"/>
        <v>6</v>
      </c>
      <c r="B71" s="101" t="s">
        <v>70</v>
      </c>
      <c r="C71" s="101" t="s">
        <v>71</v>
      </c>
      <c r="D71" s="101" t="s">
        <v>72</v>
      </c>
      <c r="E71" s="101" t="s">
        <v>81</v>
      </c>
      <c r="F71" s="102">
        <v>51</v>
      </c>
      <c r="G71" s="103"/>
      <c r="H71" s="103"/>
      <c r="I71" s="104">
        <f t="shared" si="3"/>
        <v>1241184</v>
      </c>
      <c r="J71" s="105"/>
      <c r="K71" s="105"/>
      <c r="L71" s="105"/>
      <c r="M71" s="105"/>
      <c r="N71" s="105"/>
      <c r="O71" s="105"/>
      <c r="P71" s="108"/>
      <c r="Q71" s="105"/>
      <c r="R71" s="109">
        <v>961.9</v>
      </c>
      <c r="S71" s="109">
        <v>1186184</v>
      </c>
      <c r="T71" s="105"/>
      <c r="U71" s="105"/>
      <c r="V71" s="109"/>
      <c r="W71" s="109"/>
      <c r="X71" s="109"/>
      <c r="Y71" s="107"/>
      <c r="Z71" s="107"/>
      <c r="AA71" s="107"/>
      <c r="AB71" s="107"/>
      <c r="AC71" s="109"/>
      <c r="AD71" s="109"/>
      <c r="AE71" s="108"/>
      <c r="AF71" s="107"/>
      <c r="AG71" s="108"/>
      <c r="AH71" s="107"/>
      <c r="AI71" s="108"/>
      <c r="AJ71" s="107"/>
      <c r="AK71" s="108"/>
      <c r="AL71" s="107"/>
      <c r="AM71" s="108"/>
      <c r="AN71" s="107"/>
      <c r="AO71" s="108"/>
      <c r="AP71" s="107"/>
      <c r="AQ71" s="107">
        <v>55000</v>
      </c>
      <c r="AR71" s="107"/>
    </row>
    <row r="72" spans="1:44" s="134" customFormat="1" ht="17.45" customHeight="1">
      <c r="A72" s="124">
        <f t="shared" si="2"/>
        <v>7</v>
      </c>
      <c r="B72" s="125" t="s">
        <v>70</v>
      </c>
      <c r="C72" s="125" t="s">
        <v>71</v>
      </c>
      <c r="D72" s="125" t="s">
        <v>72</v>
      </c>
      <c r="E72" s="125" t="s">
        <v>83</v>
      </c>
      <c r="F72" s="127">
        <v>24</v>
      </c>
      <c r="G72" s="128"/>
      <c r="H72" s="128"/>
      <c r="I72" s="129">
        <f t="shared" si="3"/>
        <v>3755836</v>
      </c>
      <c r="J72" s="130"/>
      <c r="K72" s="130"/>
      <c r="L72" s="130"/>
      <c r="M72" s="130"/>
      <c r="N72" s="130"/>
      <c r="O72" s="130"/>
      <c r="P72" s="131"/>
      <c r="Q72" s="130"/>
      <c r="R72" s="132">
        <v>2784.2</v>
      </c>
      <c r="S72" s="132">
        <v>3700836</v>
      </c>
      <c r="T72" s="130"/>
      <c r="U72" s="130"/>
      <c r="V72" s="132"/>
      <c r="W72" s="132"/>
      <c r="X72" s="132"/>
      <c r="Y72" s="133"/>
      <c r="Z72" s="133"/>
      <c r="AA72" s="133"/>
      <c r="AB72" s="133"/>
      <c r="AC72" s="132"/>
      <c r="AD72" s="132"/>
      <c r="AE72" s="131"/>
      <c r="AF72" s="133"/>
      <c r="AG72" s="131"/>
      <c r="AH72" s="133"/>
      <c r="AI72" s="131"/>
      <c r="AJ72" s="133"/>
      <c r="AK72" s="131"/>
      <c r="AL72" s="133"/>
      <c r="AM72" s="131"/>
      <c r="AN72" s="133"/>
      <c r="AO72" s="131"/>
      <c r="AP72" s="133"/>
      <c r="AQ72" s="133">
        <v>55000</v>
      </c>
      <c r="AR72" s="133"/>
    </row>
    <row r="73" spans="1:44" s="123" customFormat="1" ht="15">
      <c r="A73" s="124">
        <f t="shared" si="2"/>
        <v>8</v>
      </c>
      <c r="B73" s="101" t="s">
        <v>70</v>
      </c>
      <c r="C73" s="101" t="s">
        <v>71</v>
      </c>
      <c r="D73" s="135" t="s">
        <v>72</v>
      </c>
      <c r="E73" s="101" t="s">
        <v>84</v>
      </c>
      <c r="F73" s="102">
        <v>17</v>
      </c>
      <c r="G73" s="103"/>
      <c r="H73" s="103"/>
      <c r="I73" s="104">
        <f t="shared" si="3"/>
        <v>2418899</v>
      </c>
      <c r="J73" s="105"/>
      <c r="K73" s="105"/>
      <c r="L73" s="105"/>
      <c r="M73" s="105"/>
      <c r="N73" s="105"/>
      <c r="O73" s="105"/>
      <c r="P73" s="108"/>
      <c r="Q73" s="105"/>
      <c r="R73" s="109">
        <v>1778.4</v>
      </c>
      <c r="S73" s="109">
        <v>2363899</v>
      </c>
      <c r="T73" s="105"/>
      <c r="U73" s="105"/>
      <c r="V73" s="109"/>
      <c r="W73" s="109"/>
      <c r="X73" s="109"/>
      <c r="Y73" s="107"/>
      <c r="Z73" s="107"/>
      <c r="AA73" s="107"/>
      <c r="AB73" s="107"/>
      <c r="AC73" s="109"/>
      <c r="AD73" s="109"/>
      <c r="AE73" s="108"/>
      <c r="AF73" s="107"/>
      <c r="AG73" s="108"/>
      <c r="AH73" s="107"/>
      <c r="AI73" s="108"/>
      <c r="AJ73" s="107"/>
      <c r="AK73" s="108"/>
      <c r="AL73" s="107"/>
      <c r="AM73" s="108"/>
      <c r="AN73" s="107"/>
      <c r="AO73" s="108"/>
      <c r="AP73" s="107"/>
      <c r="AQ73" s="107">
        <v>55000</v>
      </c>
      <c r="AR73" s="107"/>
    </row>
    <row r="74" spans="1:44" s="123" customFormat="1" ht="15">
      <c r="A74" s="124">
        <f t="shared" si="2"/>
        <v>9</v>
      </c>
      <c r="B74" s="101" t="s">
        <v>70</v>
      </c>
      <c r="C74" s="101" t="s">
        <v>71</v>
      </c>
      <c r="D74" s="135" t="s">
        <v>76</v>
      </c>
      <c r="E74" s="101" t="s">
        <v>80</v>
      </c>
      <c r="F74" s="102">
        <v>99</v>
      </c>
      <c r="G74" s="103"/>
      <c r="H74" s="103"/>
      <c r="I74" s="104">
        <f t="shared" si="3"/>
        <v>2402948</v>
      </c>
      <c r="J74" s="105"/>
      <c r="K74" s="105"/>
      <c r="L74" s="105"/>
      <c r="M74" s="105"/>
      <c r="N74" s="105"/>
      <c r="O74" s="105"/>
      <c r="P74" s="108"/>
      <c r="Q74" s="105"/>
      <c r="R74" s="109">
        <v>1766.4</v>
      </c>
      <c r="S74" s="109">
        <v>2347948</v>
      </c>
      <c r="T74" s="105"/>
      <c r="U74" s="105"/>
      <c r="V74" s="109"/>
      <c r="W74" s="109"/>
      <c r="X74" s="109"/>
      <c r="Y74" s="107"/>
      <c r="Z74" s="107"/>
      <c r="AA74" s="107"/>
      <c r="AB74" s="107"/>
      <c r="AC74" s="109"/>
      <c r="AD74" s="109"/>
      <c r="AE74" s="108"/>
      <c r="AF74" s="107"/>
      <c r="AG74" s="108"/>
      <c r="AH74" s="107"/>
      <c r="AI74" s="108"/>
      <c r="AJ74" s="107"/>
      <c r="AK74" s="108"/>
      <c r="AL74" s="107"/>
      <c r="AM74" s="108"/>
      <c r="AN74" s="107"/>
      <c r="AO74" s="108"/>
      <c r="AP74" s="107"/>
      <c r="AQ74" s="107">
        <v>55000</v>
      </c>
      <c r="AR74" s="107"/>
    </row>
    <row r="75" spans="1:44" s="123" customFormat="1" ht="15">
      <c r="A75" s="124">
        <f t="shared" si="2"/>
        <v>10</v>
      </c>
      <c r="B75" s="101" t="s">
        <v>70</v>
      </c>
      <c r="C75" s="101" t="s">
        <v>71</v>
      </c>
      <c r="D75" s="135" t="s">
        <v>76</v>
      </c>
      <c r="E75" s="101" t="s">
        <v>80</v>
      </c>
      <c r="F75" s="102">
        <v>88</v>
      </c>
      <c r="G75" s="103"/>
      <c r="H75" s="103"/>
      <c r="I75" s="104">
        <f t="shared" si="3"/>
        <v>3279907</v>
      </c>
      <c r="J75" s="105"/>
      <c r="K75" s="105"/>
      <c r="L75" s="105"/>
      <c r="M75" s="105"/>
      <c r="N75" s="105"/>
      <c r="O75" s="105"/>
      <c r="P75" s="108"/>
      <c r="Q75" s="105"/>
      <c r="R75" s="109">
        <v>911</v>
      </c>
      <c r="S75" s="109">
        <v>3224907</v>
      </c>
      <c r="T75" s="105"/>
      <c r="U75" s="105"/>
      <c r="V75" s="109"/>
      <c r="W75" s="109"/>
      <c r="X75" s="109"/>
      <c r="Y75" s="107"/>
      <c r="Z75" s="107"/>
      <c r="AA75" s="107"/>
      <c r="AB75" s="107"/>
      <c r="AC75" s="109"/>
      <c r="AD75" s="109"/>
      <c r="AE75" s="108"/>
      <c r="AF75" s="107"/>
      <c r="AG75" s="108"/>
      <c r="AH75" s="107"/>
      <c r="AI75" s="108"/>
      <c r="AJ75" s="107"/>
      <c r="AK75" s="108"/>
      <c r="AL75" s="107"/>
      <c r="AM75" s="108"/>
      <c r="AN75" s="107"/>
      <c r="AO75" s="108"/>
      <c r="AP75" s="107"/>
      <c r="AQ75" s="107">
        <v>55000</v>
      </c>
      <c r="AR75" s="107"/>
    </row>
    <row r="76" spans="1:44" s="123" customFormat="1" ht="15">
      <c r="A76" s="124">
        <f t="shared" si="2"/>
        <v>11</v>
      </c>
      <c r="B76" s="101" t="s">
        <v>70</v>
      </c>
      <c r="C76" s="101" t="s">
        <v>71</v>
      </c>
      <c r="D76" s="135" t="s">
        <v>76</v>
      </c>
      <c r="E76" s="101" t="s">
        <v>80</v>
      </c>
      <c r="F76" s="102">
        <v>90</v>
      </c>
      <c r="G76" s="103"/>
      <c r="H76" s="103"/>
      <c r="I76" s="104">
        <f t="shared" si="3"/>
        <v>3248048</v>
      </c>
      <c r="J76" s="105"/>
      <c r="K76" s="105"/>
      <c r="L76" s="105"/>
      <c r="M76" s="105"/>
      <c r="N76" s="105"/>
      <c r="O76" s="105"/>
      <c r="P76" s="108"/>
      <c r="Q76" s="105"/>
      <c r="R76" s="109">
        <v>902</v>
      </c>
      <c r="S76" s="109">
        <v>3193048</v>
      </c>
      <c r="T76" s="105"/>
      <c r="U76" s="105"/>
      <c r="V76" s="109"/>
      <c r="W76" s="109"/>
      <c r="X76" s="109"/>
      <c r="Y76" s="107"/>
      <c r="Z76" s="107"/>
      <c r="AA76" s="107"/>
      <c r="AB76" s="107"/>
      <c r="AC76" s="109"/>
      <c r="AD76" s="109"/>
      <c r="AE76" s="108"/>
      <c r="AF76" s="107"/>
      <c r="AG76" s="108"/>
      <c r="AH76" s="107"/>
      <c r="AI76" s="108"/>
      <c r="AJ76" s="107"/>
      <c r="AK76" s="108"/>
      <c r="AL76" s="107"/>
      <c r="AM76" s="108"/>
      <c r="AN76" s="107"/>
      <c r="AO76" s="108"/>
      <c r="AP76" s="107"/>
      <c r="AQ76" s="107">
        <v>55000</v>
      </c>
      <c r="AR76" s="107"/>
    </row>
    <row r="77" spans="1:44" ht="15">
      <c r="A77" s="124">
        <f t="shared" si="2"/>
        <v>12</v>
      </c>
      <c r="B77" s="101" t="s">
        <v>70</v>
      </c>
      <c r="C77" s="101" t="s">
        <v>71</v>
      </c>
      <c r="D77" s="101" t="s">
        <v>72</v>
      </c>
      <c r="E77" s="101" t="s">
        <v>81</v>
      </c>
      <c r="F77" s="102">
        <v>34</v>
      </c>
      <c r="G77" s="103"/>
      <c r="H77" s="103"/>
      <c r="I77" s="129">
        <f t="shared" si="3"/>
        <v>706078</v>
      </c>
      <c r="J77" s="105"/>
      <c r="K77" s="105"/>
      <c r="L77" s="105"/>
      <c r="M77" s="105"/>
      <c r="N77" s="105"/>
      <c r="O77" s="105"/>
      <c r="P77" s="108"/>
      <c r="Q77" s="105"/>
      <c r="R77" s="109">
        <v>528.3</v>
      </c>
      <c r="S77" s="109">
        <v>651078</v>
      </c>
      <c r="T77" s="105"/>
      <c r="U77" s="105"/>
      <c r="V77" s="109"/>
      <c r="W77" s="109"/>
      <c r="X77" s="109"/>
      <c r="Y77" s="107"/>
      <c r="Z77" s="107"/>
      <c r="AA77" s="107"/>
      <c r="AB77" s="107"/>
      <c r="AC77" s="109"/>
      <c r="AD77" s="109"/>
      <c r="AE77" s="108"/>
      <c r="AF77" s="107"/>
      <c r="AG77" s="108"/>
      <c r="AH77" s="107"/>
      <c r="AI77" s="108"/>
      <c r="AJ77" s="107"/>
      <c r="AK77" s="108"/>
      <c r="AL77" s="107"/>
      <c r="AM77" s="108"/>
      <c r="AN77" s="107"/>
      <c r="AO77" s="108"/>
      <c r="AP77" s="107"/>
      <c r="AQ77" s="107">
        <v>55000</v>
      </c>
      <c r="AR77" s="107"/>
    </row>
    <row r="78" spans="1:44" ht="15">
      <c r="A78" s="124">
        <f t="shared" si="2"/>
        <v>13</v>
      </c>
      <c r="B78" s="101" t="s">
        <v>70</v>
      </c>
      <c r="C78" s="101" t="s">
        <v>71</v>
      </c>
      <c r="D78" s="101" t="s">
        <v>72</v>
      </c>
      <c r="E78" s="101" t="s">
        <v>85</v>
      </c>
      <c r="F78" s="102">
        <v>6</v>
      </c>
      <c r="G78" s="103"/>
      <c r="H78" s="103"/>
      <c r="I78" s="129">
        <f t="shared" si="3"/>
        <v>3529902</v>
      </c>
      <c r="J78" s="105"/>
      <c r="K78" s="105"/>
      <c r="L78" s="105"/>
      <c r="M78" s="105"/>
      <c r="N78" s="105"/>
      <c r="O78" s="105"/>
      <c r="P78" s="108"/>
      <c r="Q78" s="105"/>
      <c r="R78" s="109">
        <v>836.6</v>
      </c>
      <c r="S78" s="109">
        <v>3474902</v>
      </c>
      <c r="T78" s="105"/>
      <c r="U78" s="105"/>
      <c r="V78" s="109"/>
      <c r="W78" s="109"/>
      <c r="X78" s="109"/>
      <c r="Y78" s="107"/>
      <c r="Z78" s="107"/>
      <c r="AA78" s="107"/>
      <c r="AB78" s="107"/>
      <c r="AC78" s="109"/>
      <c r="AD78" s="109"/>
      <c r="AE78" s="108"/>
      <c r="AF78" s="107"/>
      <c r="AG78" s="108"/>
      <c r="AH78" s="107"/>
      <c r="AI78" s="108"/>
      <c r="AJ78" s="107"/>
      <c r="AK78" s="108"/>
      <c r="AL78" s="107"/>
      <c r="AM78" s="108"/>
      <c r="AN78" s="107"/>
      <c r="AO78" s="108"/>
      <c r="AP78" s="107"/>
      <c r="AQ78" s="107">
        <v>55000</v>
      </c>
      <c r="AR78" s="107"/>
    </row>
    <row r="79" spans="1:44" ht="15">
      <c r="A79" s="124">
        <f t="shared" si="2"/>
        <v>14</v>
      </c>
      <c r="B79" s="101" t="s">
        <v>70</v>
      </c>
      <c r="C79" s="101" t="s">
        <v>71</v>
      </c>
      <c r="D79" s="101" t="s">
        <v>72</v>
      </c>
      <c r="E79" s="101" t="s">
        <v>85</v>
      </c>
      <c r="F79" s="102">
        <v>9</v>
      </c>
      <c r="G79" s="103"/>
      <c r="H79" s="103"/>
      <c r="I79" s="129">
        <f t="shared" si="3"/>
        <v>3809024</v>
      </c>
      <c r="J79" s="105"/>
      <c r="K79" s="105"/>
      <c r="L79" s="105"/>
      <c r="M79" s="105"/>
      <c r="N79" s="105"/>
      <c r="O79" s="105"/>
      <c r="P79" s="108"/>
      <c r="Q79" s="105"/>
      <c r="R79" s="109">
        <v>903.8</v>
      </c>
      <c r="S79" s="109">
        <v>3754024</v>
      </c>
      <c r="T79" s="105"/>
      <c r="U79" s="105"/>
      <c r="V79" s="109"/>
      <c r="W79" s="109"/>
      <c r="X79" s="109"/>
      <c r="Y79" s="107"/>
      <c r="Z79" s="107"/>
      <c r="AA79" s="107"/>
      <c r="AB79" s="107"/>
      <c r="AC79" s="109"/>
      <c r="AD79" s="109"/>
      <c r="AE79" s="108"/>
      <c r="AF79" s="107"/>
      <c r="AG79" s="108"/>
      <c r="AH79" s="107"/>
      <c r="AI79" s="108"/>
      <c r="AJ79" s="107"/>
      <c r="AK79" s="108"/>
      <c r="AL79" s="107"/>
      <c r="AM79" s="108"/>
      <c r="AN79" s="107"/>
      <c r="AO79" s="108"/>
      <c r="AP79" s="107"/>
      <c r="AQ79" s="107">
        <v>55000</v>
      </c>
      <c r="AR79" s="107"/>
    </row>
    <row r="80" spans="1:44" ht="15">
      <c r="A80" s="124">
        <f t="shared" si="2"/>
        <v>15</v>
      </c>
      <c r="B80" s="101" t="s">
        <v>70</v>
      </c>
      <c r="C80" s="101" t="s">
        <v>71</v>
      </c>
      <c r="D80" s="101" t="s">
        <v>72</v>
      </c>
      <c r="E80" s="101" t="s">
        <v>80</v>
      </c>
      <c r="F80" s="102">
        <v>67</v>
      </c>
      <c r="G80" s="103"/>
      <c r="H80" s="103"/>
      <c r="I80" s="129">
        <f t="shared" si="3"/>
        <v>4769223</v>
      </c>
      <c r="J80" s="105"/>
      <c r="K80" s="105"/>
      <c r="L80" s="105"/>
      <c r="M80" s="105"/>
      <c r="N80" s="105"/>
      <c r="O80" s="105"/>
      <c r="P80" s="108"/>
      <c r="Q80" s="105"/>
      <c r="R80" s="109">
        <v>1135</v>
      </c>
      <c r="S80" s="109">
        <v>4714223</v>
      </c>
      <c r="T80" s="105"/>
      <c r="U80" s="105"/>
      <c r="V80" s="109"/>
      <c r="W80" s="109"/>
      <c r="X80" s="109"/>
      <c r="Y80" s="107"/>
      <c r="Z80" s="107"/>
      <c r="AA80" s="107"/>
      <c r="AB80" s="107"/>
      <c r="AC80" s="109"/>
      <c r="AD80" s="109"/>
      <c r="AE80" s="108"/>
      <c r="AF80" s="107"/>
      <c r="AG80" s="108"/>
      <c r="AH80" s="107"/>
      <c r="AI80" s="108"/>
      <c r="AJ80" s="107"/>
      <c r="AK80" s="108"/>
      <c r="AL80" s="107"/>
      <c r="AM80" s="108"/>
      <c r="AN80" s="107"/>
      <c r="AO80" s="108"/>
      <c r="AP80" s="107"/>
      <c r="AQ80" s="107">
        <v>55000</v>
      </c>
      <c r="AR80" s="107"/>
    </row>
    <row r="81" spans="1:44" s="123" customFormat="1" ht="15">
      <c r="A81" s="124">
        <f t="shared" si="2"/>
        <v>16</v>
      </c>
      <c r="B81" s="101" t="s">
        <v>70</v>
      </c>
      <c r="C81" s="101" t="s">
        <v>71</v>
      </c>
      <c r="D81" s="101" t="s">
        <v>72</v>
      </c>
      <c r="E81" s="101" t="s">
        <v>80</v>
      </c>
      <c r="F81" s="102">
        <v>28</v>
      </c>
      <c r="G81" s="103"/>
      <c r="H81" s="103"/>
      <c r="I81" s="104">
        <f t="shared" si="3"/>
        <v>1830849</v>
      </c>
      <c r="J81" s="105"/>
      <c r="K81" s="105"/>
      <c r="L81" s="105"/>
      <c r="M81" s="105"/>
      <c r="N81" s="105"/>
      <c r="O81" s="105"/>
      <c r="P81" s="108"/>
      <c r="Q81" s="105"/>
      <c r="R81" s="109">
        <v>1336</v>
      </c>
      <c r="S81" s="109">
        <v>1775849</v>
      </c>
      <c r="T81" s="105"/>
      <c r="U81" s="105"/>
      <c r="V81" s="109"/>
      <c r="W81" s="109"/>
      <c r="X81" s="109"/>
      <c r="Y81" s="107"/>
      <c r="Z81" s="107"/>
      <c r="AA81" s="107"/>
      <c r="AB81" s="107"/>
      <c r="AC81" s="109"/>
      <c r="AD81" s="109"/>
      <c r="AE81" s="108"/>
      <c r="AF81" s="107"/>
      <c r="AG81" s="108"/>
      <c r="AH81" s="107"/>
      <c r="AI81" s="108"/>
      <c r="AJ81" s="107"/>
      <c r="AK81" s="107"/>
      <c r="AL81" s="107"/>
      <c r="AM81" s="108"/>
      <c r="AN81" s="107"/>
      <c r="AO81" s="108"/>
      <c r="AP81" s="107"/>
      <c r="AQ81" s="107">
        <v>55000</v>
      </c>
      <c r="AR81" s="107"/>
    </row>
    <row r="82" spans="1:44" s="123" customFormat="1" ht="15">
      <c r="A82" s="124">
        <f t="shared" si="2"/>
        <v>17</v>
      </c>
      <c r="B82" s="101" t="s">
        <v>70</v>
      </c>
      <c r="C82" s="101" t="s">
        <v>71</v>
      </c>
      <c r="D82" s="135" t="s">
        <v>76</v>
      </c>
      <c r="E82" s="101" t="s">
        <v>80</v>
      </c>
      <c r="F82" s="102">
        <v>40</v>
      </c>
      <c r="G82" s="103"/>
      <c r="H82" s="103"/>
      <c r="I82" s="104">
        <f t="shared" si="3"/>
        <v>5113635</v>
      </c>
      <c r="J82" s="105"/>
      <c r="K82" s="105"/>
      <c r="L82" s="105"/>
      <c r="M82" s="105"/>
      <c r="N82" s="105"/>
      <c r="O82" s="105"/>
      <c r="P82" s="108"/>
      <c r="Q82" s="105"/>
      <c r="R82" s="109">
        <v>1217.9</v>
      </c>
      <c r="S82" s="109">
        <v>5058635</v>
      </c>
      <c r="T82" s="105"/>
      <c r="U82" s="105"/>
      <c r="V82" s="109"/>
      <c r="W82" s="109"/>
      <c r="X82" s="109"/>
      <c r="Y82" s="107"/>
      <c r="Z82" s="107"/>
      <c r="AA82" s="107"/>
      <c r="AB82" s="107"/>
      <c r="AC82" s="109"/>
      <c r="AD82" s="109"/>
      <c r="AE82" s="108"/>
      <c r="AF82" s="107"/>
      <c r="AG82" s="108"/>
      <c r="AH82" s="107"/>
      <c r="AI82" s="108"/>
      <c r="AJ82" s="107"/>
      <c r="AK82" s="107"/>
      <c r="AL82" s="107"/>
      <c r="AM82" s="108"/>
      <c r="AN82" s="107"/>
      <c r="AO82" s="108"/>
      <c r="AP82" s="107"/>
      <c r="AQ82" s="107">
        <v>55000</v>
      </c>
      <c r="AR82" s="107"/>
    </row>
    <row r="83" spans="1:44" s="134" customFormat="1" ht="15">
      <c r="A83" s="124">
        <f t="shared" si="2"/>
        <v>18</v>
      </c>
      <c r="B83" s="125" t="s">
        <v>70</v>
      </c>
      <c r="C83" s="125" t="s">
        <v>71</v>
      </c>
      <c r="D83" s="125" t="s">
        <v>72</v>
      </c>
      <c r="E83" s="125" t="s">
        <v>87</v>
      </c>
      <c r="F83" s="127">
        <v>2</v>
      </c>
      <c r="G83" s="128"/>
      <c r="H83" s="128"/>
      <c r="I83" s="104">
        <f t="shared" si="3"/>
        <v>3195446</v>
      </c>
      <c r="J83" s="130"/>
      <c r="K83" s="130"/>
      <c r="L83" s="130"/>
      <c r="M83" s="130"/>
      <c r="N83" s="130"/>
      <c r="O83" s="130"/>
      <c r="P83" s="131"/>
      <c r="Q83" s="130"/>
      <c r="R83" s="132">
        <v>907.3</v>
      </c>
      <c r="S83" s="132">
        <v>3140446</v>
      </c>
      <c r="T83" s="130"/>
      <c r="U83" s="130"/>
      <c r="V83" s="132"/>
      <c r="W83" s="132"/>
      <c r="X83" s="132"/>
      <c r="Y83" s="133"/>
      <c r="Z83" s="133"/>
      <c r="AA83" s="133"/>
      <c r="AB83" s="133"/>
      <c r="AC83" s="132"/>
      <c r="AD83" s="132"/>
      <c r="AE83" s="131"/>
      <c r="AF83" s="133"/>
      <c r="AG83" s="131"/>
      <c r="AH83" s="133"/>
      <c r="AI83" s="131"/>
      <c r="AJ83" s="133"/>
      <c r="AK83" s="133"/>
      <c r="AL83" s="133"/>
      <c r="AM83" s="131"/>
      <c r="AN83" s="133"/>
      <c r="AO83" s="131"/>
      <c r="AP83" s="133"/>
      <c r="AQ83" s="107">
        <v>55000</v>
      </c>
      <c r="AR83" s="133"/>
    </row>
    <row r="84" spans="1:44" s="123" customFormat="1" ht="15">
      <c r="A84" s="124">
        <f t="shared" si="2"/>
        <v>19</v>
      </c>
      <c r="B84" s="101" t="s">
        <v>70</v>
      </c>
      <c r="C84" s="101" t="s">
        <v>71</v>
      </c>
      <c r="D84" s="101" t="s">
        <v>72</v>
      </c>
      <c r="E84" s="101" t="s">
        <v>87</v>
      </c>
      <c r="F84" s="102">
        <v>12</v>
      </c>
      <c r="G84" s="103"/>
      <c r="H84" s="103"/>
      <c r="I84" s="104">
        <f t="shared" si="3"/>
        <v>3966280</v>
      </c>
      <c r="J84" s="105"/>
      <c r="K84" s="105"/>
      <c r="L84" s="105"/>
      <c r="M84" s="105"/>
      <c r="N84" s="105"/>
      <c r="O84" s="105"/>
      <c r="P84" s="108"/>
      <c r="Q84" s="105"/>
      <c r="R84" s="109">
        <v>1130</v>
      </c>
      <c r="S84" s="109">
        <v>3911280</v>
      </c>
      <c r="T84" s="105"/>
      <c r="U84" s="105"/>
      <c r="V84" s="109"/>
      <c r="W84" s="109"/>
      <c r="X84" s="109"/>
      <c r="Y84" s="107"/>
      <c r="Z84" s="107"/>
      <c r="AA84" s="107"/>
      <c r="AB84" s="107"/>
      <c r="AC84" s="109"/>
      <c r="AD84" s="109"/>
      <c r="AE84" s="108"/>
      <c r="AF84" s="107"/>
      <c r="AG84" s="108"/>
      <c r="AH84" s="107"/>
      <c r="AI84" s="108"/>
      <c r="AJ84" s="107"/>
      <c r="AK84" s="107"/>
      <c r="AL84" s="107"/>
      <c r="AM84" s="108"/>
      <c r="AN84" s="107"/>
      <c r="AO84" s="108"/>
      <c r="AP84" s="107"/>
      <c r="AQ84" s="107">
        <v>55000</v>
      </c>
      <c r="AR84" s="107"/>
    </row>
    <row r="85" spans="1:44" s="134" customFormat="1" ht="15">
      <c r="A85" s="124">
        <f t="shared" si="2"/>
        <v>20</v>
      </c>
      <c r="B85" s="125" t="s">
        <v>70</v>
      </c>
      <c r="C85" s="125" t="s">
        <v>71</v>
      </c>
      <c r="D85" s="125" t="s">
        <v>74</v>
      </c>
      <c r="E85" s="125" t="s">
        <v>88</v>
      </c>
      <c r="F85" s="127">
        <v>12</v>
      </c>
      <c r="G85" s="128"/>
      <c r="H85" s="128"/>
      <c r="I85" s="129">
        <f t="shared" si="3"/>
        <v>3405548</v>
      </c>
      <c r="J85" s="130"/>
      <c r="K85" s="130"/>
      <c r="L85" s="130"/>
      <c r="M85" s="130"/>
      <c r="N85" s="130"/>
      <c r="O85" s="130"/>
      <c r="P85" s="131"/>
      <c r="Q85" s="130"/>
      <c r="R85" s="132">
        <v>968</v>
      </c>
      <c r="S85" s="132">
        <v>3350548</v>
      </c>
      <c r="T85" s="130"/>
      <c r="U85" s="130"/>
      <c r="V85" s="132"/>
      <c r="W85" s="132"/>
      <c r="X85" s="132"/>
      <c r="Y85" s="133"/>
      <c r="Z85" s="133"/>
      <c r="AA85" s="133"/>
      <c r="AB85" s="133"/>
      <c r="AC85" s="132"/>
      <c r="AD85" s="132"/>
      <c r="AE85" s="131"/>
      <c r="AF85" s="133"/>
      <c r="AG85" s="131"/>
      <c r="AH85" s="133"/>
      <c r="AI85" s="131"/>
      <c r="AJ85" s="133"/>
      <c r="AK85" s="133"/>
      <c r="AL85" s="133"/>
      <c r="AM85" s="131"/>
      <c r="AN85" s="133"/>
      <c r="AO85" s="131"/>
      <c r="AP85" s="133"/>
      <c r="AQ85" s="107">
        <v>55000</v>
      </c>
      <c r="AR85" s="133"/>
    </row>
    <row r="86" spans="1:44" s="123" customFormat="1" ht="15">
      <c r="A86" s="124">
        <f t="shared" si="2"/>
        <v>21</v>
      </c>
      <c r="B86" s="101" t="s">
        <v>70</v>
      </c>
      <c r="C86" s="101" t="s">
        <v>71</v>
      </c>
      <c r="D86" s="135" t="s">
        <v>76</v>
      </c>
      <c r="E86" s="101" t="s">
        <v>89</v>
      </c>
      <c r="F86" s="102">
        <v>78</v>
      </c>
      <c r="G86" s="103"/>
      <c r="H86" s="103"/>
      <c r="I86" s="104">
        <f t="shared" si="3"/>
        <v>3013196</v>
      </c>
      <c r="J86" s="105"/>
      <c r="K86" s="105"/>
      <c r="L86" s="105"/>
      <c r="M86" s="105"/>
      <c r="N86" s="105"/>
      <c r="O86" s="105"/>
      <c r="P86" s="108"/>
      <c r="Q86" s="105"/>
      <c r="R86" s="109">
        <v>2670.6</v>
      </c>
      <c r="S86" s="109">
        <v>2958196</v>
      </c>
      <c r="T86" s="105"/>
      <c r="U86" s="105"/>
      <c r="V86" s="109"/>
      <c r="W86" s="109"/>
      <c r="X86" s="109"/>
      <c r="Y86" s="107"/>
      <c r="Z86" s="107"/>
      <c r="AA86" s="107"/>
      <c r="AB86" s="107"/>
      <c r="AC86" s="109"/>
      <c r="AD86" s="109"/>
      <c r="AE86" s="108"/>
      <c r="AF86" s="107"/>
      <c r="AG86" s="108"/>
      <c r="AH86" s="107"/>
      <c r="AI86" s="108"/>
      <c r="AJ86" s="107"/>
      <c r="AK86" s="107"/>
      <c r="AL86" s="107"/>
      <c r="AM86" s="108"/>
      <c r="AN86" s="107"/>
      <c r="AO86" s="108"/>
      <c r="AP86" s="107"/>
      <c r="AQ86" s="107">
        <v>55000</v>
      </c>
      <c r="AR86" s="107"/>
    </row>
    <row r="87" spans="1:44" s="123" customFormat="1" ht="15">
      <c r="A87" s="124">
        <f t="shared" si="2"/>
        <v>22</v>
      </c>
      <c r="B87" s="101" t="s">
        <v>70</v>
      </c>
      <c r="C87" s="101" t="s">
        <v>71</v>
      </c>
      <c r="D87" s="135" t="s">
        <v>76</v>
      </c>
      <c r="E87" s="101" t="s">
        <v>89</v>
      </c>
      <c r="F87" s="102">
        <v>124</v>
      </c>
      <c r="G87" s="103"/>
      <c r="H87" s="103"/>
      <c r="I87" s="104">
        <f t="shared" si="3"/>
        <v>1297415</v>
      </c>
      <c r="J87" s="105"/>
      <c r="K87" s="105"/>
      <c r="L87" s="105"/>
      <c r="M87" s="105"/>
      <c r="N87" s="105"/>
      <c r="O87" s="105"/>
      <c r="P87" s="108"/>
      <c r="Q87" s="105"/>
      <c r="R87" s="104">
        <v>529</v>
      </c>
      <c r="S87" s="104">
        <v>1242415</v>
      </c>
      <c r="T87" s="105"/>
      <c r="U87" s="105"/>
      <c r="V87" s="109"/>
      <c r="W87" s="109"/>
      <c r="X87" s="109"/>
      <c r="Y87" s="107"/>
      <c r="Z87" s="107"/>
      <c r="AA87" s="107"/>
      <c r="AB87" s="107"/>
      <c r="AC87" s="109"/>
      <c r="AD87" s="109"/>
      <c r="AE87" s="108"/>
      <c r="AF87" s="107"/>
      <c r="AG87" s="108"/>
      <c r="AH87" s="107"/>
      <c r="AI87" s="108"/>
      <c r="AJ87" s="107"/>
      <c r="AK87" s="107"/>
      <c r="AL87" s="107"/>
      <c r="AM87" s="108"/>
      <c r="AN87" s="107"/>
      <c r="AO87" s="108"/>
      <c r="AP87" s="107"/>
      <c r="AQ87" s="107">
        <v>55000</v>
      </c>
      <c r="AR87" s="107"/>
    </row>
    <row r="88" spans="1:44" s="123" customFormat="1" ht="15">
      <c r="A88" s="124">
        <f t="shared" si="2"/>
        <v>23</v>
      </c>
      <c r="B88" s="101" t="s">
        <v>70</v>
      </c>
      <c r="C88" s="101" t="s">
        <v>71</v>
      </c>
      <c r="D88" s="101" t="s">
        <v>74</v>
      </c>
      <c r="E88" s="101" t="s">
        <v>90</v>
      </c>
      <c r="F88" s="102">
        <v>1</v>
      </c>
      <c r="G88" s="103"/>
      <c r="H88" s="103"/>
      <c r="I88" s="104">
        <f t="shared" si="3"/>
        <v>3086415</v>
      </c>
      <c r="J88" s="105"/>
      <c r="K88" s="105"/>
      <c r="L88" s="105"/>
      <c r="M88" s="105"/>
      <c r="N88" s="105"/>
      <c r="O88" s="105"/>
      <c r="P88" s="108"/>
      <c r="Q88" s="105"/>
      <c r="R88" s="109">
        <v>875.8</v>
      </c>
      <c r="S88" s="109">
        <v>3031415</v>
      </c>
      <c r="T88" s="105"/>
      <c r="U88" s="105"/>
      <c r="V88" s="109"/>
      <c r="W88" s="109"/>
      <c r="X88" s="109"/>
      <c r="Y88" s="107"/>
      <c r="Z88" s="107"/>
      <c r="AA88" s="107"/>
      <c r="AB88" s="107"/>
      <c r="AC88" s="109"/>
      <c r="AD88" s="109"/>
      <c r="AE88" s="108"/>
      <c r="AF88" s="107"/>
      <c r="AG88" s="108"/>
      <c r="AH88" s="107"/>
      <c r="AI88" s="108"/>
      <c r="AJ88" s="107"/>
      <c r="AK88" s="107"/>
      <c r="AL88" s="107"/>
      <c r="AM88" s="108"/>
      <c r="AN88" s="107"/>
      <c r="AO88" s="108"/>
      <c r="AP88" s="107"/>
      <c r="AQ88" s="107">
        <v>55000</v>
      </c>
      <c r="AR88" s="107"/>
    </row>
    <row r="89" spans="1:44" s="123" customFormat="1" ht="15">
      <c r="A89" s="124">
        <f t="shared" si="2"/>
        <v>24</v>
      </c>
      <c r="B89" s="101" t="s">
        <v>70</v>
      </c>
      <c r="C89" s="101" t="s">
        <v>71</v>
      </c>
      <c r="D89" s="101" t="s">
        <v>74</v>
      </c>
      <c r="E89" s="101" t="s">
        <v>86</v>
      </c>
      <c r="F89" s="102">
        <v>45</v>
      </c>
      <c r="G89" s="103"/>
      <c r="H89" s="103"/>
      <c r="I89" s="104">
        <f t="shared" si="3"/>
        <v>1117600</v>
      </c>
      <c r="J89" s="105"/>
      <c r="K89" s="105"/>
      <c r="L89" s="105"/>
      <c r="M89" s="105"/>
      <c r="N89" s="105"/>
      <c r="O89" s="105"/>
      <c r="P89" s="108"/>
      <c r="Q89" s="105"/>
      <c r="R89" s="109">
        <v>861.1</v>
      </c>
      <c r="S89" s="109">
        <v>1062600</v>
      </c>
      <c r="T89" s="105"/>
      <c r="U89" s="105"/>
      <c r="V89" s="109"/>
      <c r="W89" s="109"/>
      <c r="X89" s="109"/>
      <c r="Y89" s="107"/>
      <c r="Z89" s="107"/>
      <c r="AA89" s="107"/>
      <c r="AB89" s="107"/>
      <c r="AC89" s="109"/>
      <c r="AD89" s="109"/>
      <c r="AE89" s="108"/>
      <c r="AF89" s="107"/>
      <c r="AG89" s="108"/>
      <c r="AH89" s="107"/>
      <c r="AI89" s="108"/>
      <c r="AJ89" s="107"/>
      <c r="AK89" s="107"/>
      <c r="AL89" s="107"/>
      <c r="AM89" s="108"/>
      <c r="AN89" s="107"/>
      <c r="AO89" s="108"/>
      <c r="AP89" s="107"/>
      <c r="AQ89" s="107">
        <v>55000</v>
      </c>
      <c r="AR89" s="107"/>
    </row>
    <row r="90" spans="1:44" s="123" customFormat="1" ht="15">
      <c r="A90" s="124">
        <f t="shared" si="2"/>
        <v>25</v>
      </c>
      <c r="B90" s="101" t="s">
        <v>70</v>
      </c>
      <c r="C90" s="101" t="s">
        <v>71</v>
      </c>
      <c r="D90" s="101" t="s">
        <v>74</v>
      </c>
      <c r="E90" s="101" t="s">
        <v>81</v>
      </c>
      <c r="F90" s="102">
        <v>37</v>
      </c>
      <c r="G90" s="103"/>
      <c r="H90" s="103"/>
      <c r="I90" s="104">
        <f t="shared" si="3"/>
        <v>1567885</v>
      </c>
      <c r="J90" s="105"/>
      <c r="K90" s="105"/>
      <c r="L90" s="105"/>
      <c r="M90" s="105"/>
      <c r="N90" s="105"/>
      <c r="O90" s="105"/>
      <c r="P90" s="108"/>
      <c r="Q90" s="105"/>
      <c r="R90" s="109">
        <v>1226</v>
      </c>
      <c r="S90" s="109">
        <v>1512885</v>
      </c>
      <c r="T90" s="105"/>
      <c r="U90" s="105"/>
      <c r="V90" s="109"/>
      <c r="W90" s="109"/>
      <c r="X90" s="109"/>
      <c r="Y90" s="107"/>
      <c r="Z90" s="107"/>
      <c r="AA90" s="107"/>
      <c r="AB90" s="107"/>
      <c r="AC90" s="109"/>
      <c r="AD90" s="109"/>
      <c r="AE90" s="108"/>
      <c r="AF90" s="107"/>
      <c r="AG90" s="108"/>
      <c r="AH90" s="107"/>
      <c r="AI90" s="108"/>
      <c r="AJ90" s="107"/>
      <c r="AK90" s="107"/>
      <c r="AL90" s="107"/>
      <c r="AM90" s="108"/>
      <c r="AN90" s="107"/>
      <c r="AO90" s="108"/>
      <c r="AP90" s="107"/>
      <c r="AQ90" s="107">
        <v>55000</v>
      </c>
      <c r="AR90" s="107"/>
    </row>
    <row r="91" spans="1:44" s="123" customFormat="1" ht="15">
      <c r="A91" s="124">
        <f t="shared" si="2"/>
        <v>26</v>
      </c>
      <c r="B91" s="101" t="s">
        <v>70</v>
      </c>
      <c r="C91" s="101" t="s">
        <v>71</v>
      </c>
      <c r="D91" s="101" t="s">
        <v>74</v>
      </c>
      <c r="E91" s="101" t="s">
        <v>96</v>
      </c>
      <c r="F91" s="102">
        <v>11</v>
      </c>
      <c r="G91" s="103"/>
      <c r="H91" s="103"/>
      <c r="I91" s="104">
        <f t="shared" si="3"/>
        <v>1133000</v>
      </c>
      <c r="J91" s="105"/>
      <c r="K91" s="105"/>
      <c r="L91" s="105"/>
      <c r="M91" s="105"/>
      <c r="N91" s="105"/>
      <c r="O91" s="105"/>
      <c r="P91" s="108"/>
      <c r="Q91" s="105"/>
      <c r="R91" s="109">
        <v>811</v>
      </c>
      <c r="S91" s="109">
        <v>1078000</v>
      </c>
      <c r="T91" s="105"/>
      <c r="U91" s="105"/>
      <c r="V91" s="109"/>
      <c r="W91" s="109"/>
      <c r="X91" s="109"/>
      <c r="Y91" s="107"/>
      <c r="Z91" s="107"/>
      <c r="AA91" s="107"/>
      <c r="AB91" s="107"/>
      <c r="AC91" s="109"/>
      <c r="AD91" s="109"/>
      <c r="AE91" s="108"/>
      <c r="AF91" s="107"/>
      <c r="AG91" s="108"/>
      <c r="AH91" s="107"/>
      <c r="AI91" s="108"/>
      <c r="AJ91" s="107"/>
      <c r="AK91" s="107"/>
      <c r="AL91" s="107"/>
      <c r="AM91" s="108"/>
      <c r="AN91" s="107"/>
      <c r="AO91" s="108"/>
      <c r="AP91" s="107"/>
      <c r="AQ91" s="107">
        <v>55000</v>
      </c>
      <c r="AR91" s="107"/>
    </row>
    <row r="92" spans="1:44" s="123" customFormat="1" ht="15">
      <c r="A92" s="124">
        <f t="shared" si="2"/>
        <v>27</v>
      </c>
      <c r="B92" s="101" t="s">
        <v>70</v>
      </c>
      <c r="C92" s="101" t="s">
        <v>71</v>
      </c>
      <c r="D92" s="101" t="s">
        <v>72</v>
      </c>
      <c r="E92" s="101" t="s">
        <v>77</v>
      </c>
      <c r="F92" s="102">
        <v>23</v>
      </c>
      <c r="G92" s="103"/>
      <c r="H92" s="103"/>
      <c r="I92" s="104">
        <f t="shared" si="3"/>
        <v>2555000</v>
      </c>
      <c r="J92" s="105"/>
      <c r="K92" s="105"/>
      <c r="L92" s="105"/>
      <c r="M92" s="105"/>
      <c r="N92" s="105"/>
      <c r="O92" s="105"/>
      <c r="P92" s="108"/>
      <c r="Q92" s="105"/>
      <c r="R92" s="104">
        <v>1459.9</v>
      </c>
      <c r="S92" s="104">
        <v>2500000</v>
      </c>
      <c r="T92" s="105"/>
      <c r="U92" s="105"/>
      <c r="V92" s="109"/>
      <c r="W92" s="109"/>
      <c r="X92" s="109"/>
      <c r="Y92" s="107"/>
      <c r="Z92" s="107"/>
      <c r="AA92" s="107"/>
      <c r="AB92" s="107"/>
      <c r="AC92" s="109"/>
      <c r="AD92" s="109"/>
      <c r="AE92" s="108"/>
      <c r="AF92" s="107"/>
      <c r="AG92" s="108"/>
      <c r="AH92" s="107"/>
      <c r="AI92" s="108"/>
      <c r="AJ92" s="107"/>
      <c r="AK92" s="107"/>
      <c r="AL92" s="107"/>
      <c r="AM92" s="108"/>
      <c r="AN92" s="107"/>
      <c r="AO92" s="108"/>
      <c r="AP92" s="107"/>
      <c r="AQ92" s="107">
        <v>55000</v>
      </c>
      <c r="AR92" s="107"/>
    </row>
    <row r="93" spans="1:44" s="123" customFormat="1" ht="15">
      <c r="A93" s="124">
        <f t="shared" si="2"/>
        <v>28</v>
      </c>
      <c r="B93" s="101" t="s">
        <v>70</v>
      </c>
      <c r="C93" s="101" t="s">
        <v>71</v>
      </c>
      <c r="D93" s="135" t="s">
        <v>76</v>
      </c>
      <c r="E93" s="101" t="s">
        <v>80</v>
      </c>
      <c r="F93" s="102">
        <v>162</v>
      </c>
      <c r="G93" s="103"/>
      <c r="H93" s="103"/>
      <c r="I93" s="104">
        <f t="shared" si="3"/>
        <v>1555000</v>
      </c>
      <c r="J93" s="105"/>
      <c r="K93" s="105"/>
      <c r="L93" s="105"/>
      <c r="M93" s="105"/>
      <c r="N93" s="105"/>
      <c r="O93" s="105"/>
      <c r="P93" s="108"/>
      <c r="Q93" s="105"/>
      <c r="R93" s="109">
        <v>1000</v>
      </c>
      <c r="S93" s="109">
        <v>1500000</v>
      </c>
      <c r="T93" s="105"/>
      <c r="U93" s="105"/>
      <c r="V93" s="109"/>
      <c r="W93" s="109"/>
      <c r="X93" s="109"/>
      <c r="Y93" s="107"/>
      <c r="Z93" s="107"/>
      <c r="AA93" s="107"/>
      <c r="AB93" s="107"/>
      <c r="AC93" s="109"/>
      <c r="AD93" s="109"/>
      <c r="AE93" s="108"/>
      <c r="AF93" s="107"/>
      <c r="AG93" s="108"/>
      <c r="AH93" s="107"/>
      <c r="AI93" s="108"/>
      <c r="AJ93" s="107"/>
      <c r="AK93" s="107"/>
      <c r="AL93" s="107"/>
      <c r="AM93" s="108"/>
      <c r="AN93" s="107"/>
      <c r="AO93" s="108"/>
      <c r="AP93" s="107"/>
      <c r="AQ93" s="107">
        <v>55000</v>
      </c>
      <c r="AR93" s="107"/>
    </row>
    <row r="94" spans="1:44" s="123" customFormat="1" ht="15">
      <c r="A94" s="124">
        <f t="shared" si="2"/>
        <v>29</v>
      </c>
      <c r="B94" s="101" t="s">
        <v>70</v>
      </c>
      <c r="C94" s="101" t="s">
        <v>71</v>
      </c>
      <c r="D94" s="101" t="s">
        <v>72</v>
      </c>
      <c r="E94" s="101" t="s">
        <v>93</v>
      </c>
      <c r="F94" s="102">
        <v>21</v>
      </c>
      <c r="G94" s="103"/>
      <c r="H94" s="103"/>
      <c r="I94" s="104">
        <f t="shared" si="3"/>
        <v>1717816</v>
      </c>
      <c r="J94" s="105"/>
      <c r="K94" s="105"/>
      <c r="L94" s="105"/>
      <c r="M94" s="105"/>
      <c r="N94" s="105"/>
      <c r="O94" s="105"/>
      <c r="P94" s="108"/>
      <c r="Q94" s="105"/>
      <c r="R94" s="109">
        <v>590</v>
      </c>
      <c r="S94" s="109">
        <v>1662816</v>
      </c>
      <c r="T94" s="105"/>
      <c r="U94" s="105"/>
      <c r="V94" s="109"/>
      <c r="W94" s="109"/>
      <c r="X94" s="109"/>
      <c r="Y94" s="107"/>
      <c r="Z94" s="107"/>
      <c r="AA94" s="107"/>
      <c r="AB94" s="107"/>
      <c r="AC94" s="109"/>
      <c r="AD94" s="109"/>
      <c r="AE94" s="108"/>
      <c r="AF94" s="107"/>
      <c r="AG94" s="108"/>
      <c r="AH94" s="107"/>
      <c r="AI94" s="108"/>
      <c r="AJ94" s="107"/>
      <c r="AK94" s="107"/>
      <c r="AL94" s="107"/>
      <c r="AM94" s="108"/>
      <c r="AN94" s="107"/>
      <c r="AO94" s="108"/>
      <c r="AP94" s="107"/>
      <c r="AQ94" s="107">
        <v>55000</v>
      </c>
      <c r="AR94" s="107"/>
    </row>
    <row r="95" spans="1:44" s="123" customFormat="1" ht="15">
      <c r="A95" s="124">
        <f t="shared" si="2"/>
        <v>30</v>
      </c>
      <c r="B95" s="101" t="s">
        <v>70</v>
      </c>
      <c r="C95" s="101" t="s">
        <v>71</v>
      </c>
      <c r="D95" s="101" t="s">
        <v>72</v>
      </c>
      <c r="E95" s="101" t="s">
        <v>84</v>
      </c>
      <c r="F95" s="102">
        <v>2</v>
      </c>
      <c r="G95" s="103"/>
      <c r="H95" s="103" t="s">
        <v>94</v>
      </c>
      <c r="I95" s="104">
        <f t="shared" si="3"/>
        <v>3549732</v>
      </c>
      <c r="J95" s="105"/>
      <c r="K95" s="105"/>
      <c r="L95" s="105"/>
      <c r="M95" s="105"/>
      <c r="N95" s="105"/>
      <c r="O95" s="105"/>
      <c r="P95" s="108"/>
      <c r="Q95" s="105"/>
      <c r="R95" s="136">
        <v>1240</v>
      </c>
      <c r="S95" s="136">
        <v>3494732</v>
      </c>
      <c r="T95" s="105"/>
      <c r="U95" s="105"/>
      <c r="V95" s="109"/>
      <c r="W95" s="109"/>
      <c r="X95" s="109"/>
      <c r="Y95" s="107"/>
      <c r="Z95" s="107"/>
      <c r="AA95" s="107"/>
      <c r="AB95" s="107"/>
      <c r="AC95" s="109"/>
      <c r="AD95" s="109"/>
      <c r="AE95" s="108"/>
      <c r="AF95" s="107"/>
      <c r="AG95" s="108"/>
      <c r="AH95" s="107"/>
      <c r="AI95" s="108"/>
      <c r="AJ95" s="107"/>
      <c r="AK95" s="107"/>
      <c r="AL95" s="107"/>
      <c r="AM95" s="108"/>
      <c r="AN95" s="107"/>
      <c r="AO95" s="108"/>
      <c r="AP95" s="107"/>
      <c r="AQ95" s="107">
        <v>55000</v>
      </c>
      <c r="AR95" s="107"/>
    </row>
    <row r="96" spans="1:44" s="123" customFormat="1" ht="15">
      <c r="A96" s="124">
        <f t="shared" si="2"/>
        <v>31</v>
      </c>
      <c r="B96" s="101" t="s">
        <v>70</v>
      </c>
      <c r="C96" s="101" t="s">
        <v>71</v>
      </c>
      <c r="D96" s="101" t="s">
        <v>72</v>
      </c>
      <c r="E96" s="101" t="s">
        <v>84</v>
      </c>
      <c r="F96" s="102">
        <v>2</v>
      </c>
      <c r="G96" s="103"/>
      <c r="H96" s="103" t="s">
        <v>95</v>
      </c>
      <c r="I96" s="104">
        <f t="shared" si="3"/>
        <v>1745999</v>
      </c>
      <c r="J96" s="105"/>
      <c r="K96" s="105"/>
      <c r="L96" s="105"/>
      <c r="M96" s="105"/>
      <c r="N96" s="105"/>
      <c r="O96" s="105"/>
      <c r="P96" s="108"/>
      <c r="Q96" s="105"/>
      <c r="R96" s="136">
        <v>590</v>
      </c>
      <c r="S96" s="136">
        <v>1690999</v>
      </c>
      <c r="T96" s="105"/>
      <c r="U96" s="105"/>
      <c r="V96" s="109"/>
      <c r="W96" s="109"/>
      <c r="X96" s="109"/>
      <c r="Y96" s="107"/>
      <c r="Z96" s="107"/>
      <c r="AA96" s="107"/>
      <c r="AB96" s="107"/>
      <c r="AC96" s="109"/>
      <c r="AD96" s="109"/>
      <c r="AE96" s="108"/>
      <c r="AF96" s="107"/>
      <c r="AG96" s="108"/>
      <c r="AH96" s="107"/>
      <c r="AI96" s="108"/>
      <c r="AJ96" s="107"/>
      <c r="AK96" s="107"/>
      <c r="AL96" s="107"/>
      <c r="AM96" s="108"/>
      <c r="AN96" s="107"/>
      <c r="AO96" s="108"/>
      <c r="AP96" s="107"/>
      <c r="AQ96" s="107">
        <v>55000</v>
      </c>
      <c r="AR96" s="107"/>
    </row>
    <row r="97" spans="1:44" s="134" customFormat="1" ht="15">
      <c r="A97" s="124">
        <f t="shared" si="2"/>
        <v>32</v>
      </c>
      <c r="B97" s="101" t="s">
        <v>70</v>
      </c>
      <c r="C97" s="101" t="s">
        <v>71</v>
      </c>
      <c r="D97" s="125" t="s">
        <v>72</v>
      </c>
      <c r="E97" s="125" t="s">
        <v>91</v>
      </c>
      <c r="F97" s="127">
        <v>8</v>
      </c>
      <c r="G97" s="128"/>
      <c r="H97" s="128"/>
      <c r="I97" s="129">
        <f t="shared" si="3"/>
        <v>2455000</v>
      </c>
      <c r="J97" s="130"/>
      <c r="K97" s="130"/>
      <c r="L97" s="130"/>
      <c r="M97" s="130"/>
      <c r="N97" s="130"/>
      <c r="O97" s="130"/>
      <c r="P97" s="131"/>
      <c r="Q97" s="130"/>
      <c r="R97" s="132">
        <v>1200</v>
      </c>
      <c r="S97" s="132">
        <v>2400000</v>
      </c>
      <c r="T97" s="130"/>
      <c r="U97" s="130"/>
      <c r="V97" s="132"/>
      <c r="W97" s="132"/>
      <c r="X97" s="132"/>
      <c r="Y97" s="133"/>
      <c r="Z97" s="133"/>
      <c r="AA97" s="133"/>
      <c r="AB97" s="133"/>
      <c r="AC97" s="132"/>
      <c r="AD97" s="132"/>
      <c r="AE97" s="131"/>
      <c r="AF97" s="133"/>
      <c r="AG97" s="131"/>
      <c r="AH97" s="133"/>
      <c r="AI97" s="131"/>
      <c r="AJ97" s="133"/>
      <c r="AK97" s="133"/>
      <c r="AL97" s="133"/>
      <c r="AM97" s="131"/>
      <c r="AN97" s="133"/>
      <c r="AO97" s="131"/>
      <c r="AP97" s="133"/>
      <c r="AQ97" s="107">
        <v>55000</v>
      </c>
      <c r="AR97" s="133"/>
    </row>
    <row r="98" spans="1:44" s="123" customFormat="1" ht="15">
      <c r="A98" s="124">
        <f t="shared" si="2"/>
        <v>33</v>
      </c>
      <c r="B98" s="101" t="s">
        <v>70</v>
      </c>
      <c r="C98" s="101" t="s">
        <v>71</v>
      </c>
      <c r="D98" s="101" t="s">
        <v>72</v>
      </c>
      <c r="E98" s="101" t="s">
        <v>83</v>
      </c>
      <c r="F98" s="102">
        <v>11</v>
      </c>
      <c r="G98" s="103"/>
      <c r="H98" s="103"/>
      <c r="I98" s="104">
        <f t="shared" si="3"/>
        <v>7035000</v>
      </c>
      <c r="J98" s="105"/>
      <c r="K98" s="105"/>
      <c r="L98" s="105"/>
      <c r="M98" s="105"/>
      <c r="N98" s="105"/>
      <c r="O98" s="105"/>
      <c r="P98" s="108"/>
      <c r="Q98" s="105"/>
      <c r="R98" s="104">
        <v>3052.3</v>
      </c>
      <c r="S98" s="104">
        <v>6980000</v>
      </c>
      <c r="T98" s="105"/>
      <c r="U98" s="105"/>
      <c r="V98" s="109"/>
      <c r="W98" s="109"/>
      <c r="X98" s="109"/>
      <c r="Y98" s="107"/>
      <c r="Z98" s="107"/>
      <c r="AA98" s="107"/>
      <c r="AB98" s="107"/>
      <c r="AC98" s="109"/>
      <c r="AD98" s="109"/>
      <c r="AE98" s="108"/>
      <c r="AF98" s="107"/>
      <c r="AG98" s="108"/>
      <c r="AH98" s="107"/>
      <c r="AI98" s="108"/>
      <c r="AJ98" s="107"/>
      <c r="AK98" s="107"/>
      <c r="AL98" s="107"/>
      <c r="AM98" s="108"/>
      <c r="AN98" s="107"/>
      <c r="AO98" s="108"/>
      <c r="AP98" s="107"/>
      <c r="AQ98" s="107">
        <v>55000</v>
      </c>
      <c r="AR98" s="107"/>
    </row>
    <row r="99" spans="1:44" s="123" customFormat="1" ht="15">
      <c r="A99" s="124">
        <f t="shared" si="2"/>
        <v>34</v>
      </c>
      <c r="B99" s="101" t="s">
        <v>70</v>
      </c>
      <c r="C99" s="101" t="s">
        <v>71</v>
      </c>
      <c r="D99" s="101" t="s">
        <v>76</v>
      </c>
      <c r="E99" s="101" t="s">
        <v>80</v>
      </c>
      <c r="F99" s="110" t="s">
        <v>97</v>
      </c>
      <c r="G99" s="103"/>
      <c r="H99" s="103"/>
      <c r="I99" s="104">
        <f t="shared" si="3"/>
        <v>5699021</v>
      </c>
      <c r="J99" s="105"/>
      <c r="K99" s="105"/>
      <c r="L99" s="105"/>
      <c r="M99" s="105"/>
      <c r="N99" s="105"/>
      <c r="O99" s="105"/>
      <c r="P99" s="108"/>
      <c r="Q99" s="105"/>
      <c r="R99" s="104"/>
      <c r="S99" s="137"/>
      <c r="T99" s="105"/>
      <c r="U99" s="105"/>
      <c r="V99" s="138">
        <v>2327</v>
      </c>
      <c r="W99" s="139">
        <v>5584021</v>
      </c>
      <c r="X99" s="109"/>
      <c r="Y99" s="107"/>
      <c r="Z99" s="107"/>
      <c r="AA99" s="107"/>
      <c r="AB99" s="107"/>
      <c r="AC99" s="109"/>
      <c r="AD99" s="109"/>
      <c r="AE99" s="108"/>
      <c r="AF99" s="107"/>
      <c r="AG99" s="108"/>
      <c r="AH99" s="107"/>
      <c r="AI99" s="108"/>
      <c r="AJ99" s="107"/>
      <c r="AK99" s="107"/>
      <c r="AL99" s="107"/>
      <c r="AM99" s="108"/>
      <c r="AN99" s="107"/>
      <c r="AO99" s="108"/>
      <c r="AP99" s="107"/>
      <c r="AQ99" s="107">
        <v>115000</v>
      </c>
      <c r="AR99" s="107"/>
    </row>
    <row r="100" spans="1:44" s="123" customFormat="1" ht="15">
      <c r="A100" s="124">
        <f t="shared" si="2"/>
        <v>35</v>
      </c>
      <c r="B100" s="101" t="s">
        <v>70</v>
      </c>
      <c r="C100" s="101" t="s">
        <v>71</v>
      </c>
      <c r="D100" s="101" t="s">
        <v>72</v>
      </c>
      <c r="E100" s="101" t="s">
        <v>83</v>
      </c>
      <c r="F100" s="102">
        <v>8</v>
      </c>
      <c r="G100" s="103"/>
      <c r="H100" s="103"/>
      <c r="I100" s="104">
        <f t="shared" si="3"/>
        <v>2708000</v>
      </c>
      <c r="J100" s="140">
        <v>1300000</v>
      </c>
      <c r="K100" s="140">
        <v>1300000</v>
      </c>
      <c r="L100" s="140"/>
      <c r="M100" s="140"/>
      <c r="N100" s="105"/>
      <c r="O100" s="105"/>
      <c r="P100" s="108"/>
      <c r="Q100" s="105"/>
      <c r="R100" s="109"/>
      <c r="S100" s="109"/>
      <c r="T100" s="105"/>
      <c r="U100" s="105"/>
      <c r="V100" s="109"/>
      <c r="W100" s="109"/>
      <c r="X100" s="109"/>
      <c r="Y100" s="107"/>
      <c r="Z100" s="107"/>
      <c r="AA100" s="107"/>
      <c r="AB100" s="107"/>
      <c r="AC100" s="109"/>
      <c r="AD100" s="109"/>
      <c r="AE100" s="108"/>
      <c r="AF100" s="107"/>
      <c r="AG100" s="108"/>
      <c r="AH100" s="107"/>
      <c r="AI100" s="108"/>
      <c r="AJ100" s="107"/>
      <c r="AK100" s="107"/>
      <c r="AL100" s="107"/>
      <c r="AM100" s="108"/>
      <c r="AN100" s="107"/>
      <c r="AO100" s="108"/>
      <c r="AP100" s="107"/>
      <c r="AQ100" s="107">
        <v>108000</v>
      </c>
      <c r="AR100" s="107"/>
    </row>
    <row r="101" spans="1:44" s="123" customFormat="1" ht="15">
      <c r="A101" s="124">
        <f t="shared" si="2"/>
        <v>36</v>
      </c>
      <c r="B101" s="101" t="s">
        <v>70</v>
      </c>
      <c r="C101" s="101" t="s">
        <v>71</v>
      </c>
      <c r="D101" s="101" t="s">
        <v>76</v>
      </c>
      <c r="E101" s="101" t="s">
        <v>89</v>
      </c>
      <c r="F101" s="102">
        <v>54</v>
      </c>
      <c r="G101" s="103"/>
      <c r="H101" s="103"/>
      <c r="I101" s="104">
        <f t="shared" si="3"/>
        <v>11553900</v>
      </c>
      <c r="J101" s="140">
        <v>987000</v>
      </c>
      <c r="K101" s="140">
        <v>2327000</v>
      </c>
      <c r="L101" s="140">
        <v>1680000</v>
      </c>
      <c r="M101" s="140">
        <v>6355000</v>
      </c>
      <c r="N101" s="105"/>
      <c r="O101" s="105"/>
      <c r="P101" s="108"/>
      <c r="Q101" s="105"/>
      <c r="R101" s="109"/>
      <c r="S101" s="109"/>
      <c r="T101" s="105"/>
      <c r="U101" s="105"/>
      <c r="V101" s="109"/>
      <c r="W101" s="109"/>
      <c r="X101" s="109"/>
      <c r="Y101" s="107"/>
      <c r="Z101" s="107"/>
      <c r="AA101" s="107"/>
      <c r="AB101" s="107"/>
      <c r="AC101" s="109"/>
      <c r="AD101" s="109"/>
      <c r="AE101" s="108"/>
      <c r="AF101" s="107"/>
      <c r="AG101" s="108">
        <v>1</v>
      </c>
      <c r="AH101" s="107">
        <v>96000</v>
      </c>
      <c r="AI101" s="108"/>
      <c r="AJ101" s="107"/>
      <c r="AK101" s="107"/>
      <c r="AL101" s="107"/>
      <c r="AM101" s="108"/>
      <c r="AN101" s="107"/>
      <c r="AO101" s="108"/>
      <c r="AP101" s="107"/>
      <c r="AQ101" s="107">
        <v>108900</v>
      </c>
      <c r="AR101" s="107"/>
    </row>
    <row r="102" spans="1:44" s="123" customFormat="1" ht="15">
      <c r="A102" s="124">
        <f t="shared" si="2"/>
        <v>37</v>
      </c>
      <c r="B102" s="101" t="s">
        <v>70</v>
      </c>
      <c r="C102" s="101" t="s">
        <v>71</v>
      </c>
      <c r="D102" s="101" t="s">
        <v>72</v>
      </c>
      <c r="E102" s="101" t="s">
        <v>84</v>
      </c>
      <c r="F102" s="102">
        <v>54</v>
      </c>
      <c r="G102" s="103"/>
      <c r="H102" s="103"/>
      <c r="I102" s="104">
        <f t="shared" si="3"/>
        <v>2440000</v>
      </c>
      <c r="J102" s="140"/>
      <c r="K102" s="140"/>
      <c r="L102" s="140"/>
      <c r="M102" s="140">
        <v>2350000</v>
      </c>
      <c r="N102" s="105"/>
      <c r="O102" s="105"/>
      <c r="P102" s="108"/>
      <c r="Q102" s="105"/>
      <c r="R102" s="109"/>
      <c r="S102" s="109"/>
      <c r="T102" s="105"/>
      <c r="U102" s="105"/>
      <c r="V102" s="109"/>
      <c r="W102" s="109"/>
      <c r="X102" s="109"/>
      <c r="Y102" s="107"/>
      <c r="Z102" s="107"/>
      <c r="AA102" s="107"/>
      <c r="AB102" s="107"/>
      <c r="AC102" s="109"/>
      <c r="AD102" s="109"/>
      <c r="AE102" s="108"/>
      <c r="AF102" s="107"/>
      <c r="AG102" s="108"/>
      <c r="AH102" s="107"/>
      <c r="AI102" s="108"/>
      <c r="AJ102" s="107"/>
      <c r="AK102" s="107"/>
      <c r="AL102" s="107"/>
      <c r="AM102" s="108"/>
      <c r="AN102" s="107"/>
      <c r="AO102" s="108"/>
      <c r="AP102" s="107"/>
      <c r="AQ102" s="107">
        <v>90000</v>
      </c>
      <c r="AR102" s="107"/>
    </row>
    <row r="103" spans="1:44" ht="20.25" customHeight="1">
      <c r="A103" s="111" t="s">
        <v>73</v>
      </c>
      <c r="B103" s="111"/>
      <c r="C103" s="111"/>
      <c r="D103" s="111"/>
      <c r="E103" s="111"/>
      <c r="F103" s="112"/>
      <c r="G103" s="112"/>
      <c r="H103" s="112"/>
      <c r="I103" s="113">
        <f aca="true" t="shared" si="4" ref="I103:S103">SUM(I66:I102)</f>
        <v>116506804</v>
      </c>
      <c r="J103" s="113">
        <f t="shared" si="4"/>
        <v>2287000</v>
      </c>
      <c r="K103" s="113">
        <f t="shared" si="4"/>
        <v>3627000</v>
      </c>
      <c r="L103" s="113">
        <f t="shared" si="4"/>
        <v>1680000</v>
      </c>
      <c r="M103" s="113">
        <f t="shared" si="4"/>
        <v>8705000</v>
      </c>
      <c r="N103" s="113">
        <f t="shared" si="4"/>
        <v>0</v>
      </c>
      <c r="O103" s="113">
        <f t="shared" si="4"/>
        <v>0</v>
      </c>
      <c r="P103" s="114">
        <f t="shared" si="4"/>
        <v>0</v>
      </c>
      <c r="Q103" s="113">
        <f t="shared" si="4"/>
        <v>0</v>
      </c>
      <c r="R103" s="113">
        <f t="shared" si="4"/>
        <v>39335</v>
      </c>
      <c r="S103" s="113">
        <f t="shared" si="4"/>
        <v>92290883</v>
      </c>
      <c r="T103" s="114"/>
      <c r="U103" s="114"/>
      <c r="V103" s="113">
        <f>SUM(V66:V102)</f>
        <v>2327</v>
      </c>
      <c r="W103" s="113">
        <f>SUM(W66:W102)</f>
        <v>5584021</v>
      </c>
      <c r="X103" s="113"/>
      <c r="Y103" s="113"/>
      <c r="Z103" s="113"/>
      <c r="AA103" s="113"/>
      <c r="AB103" s="113"/>
      <c r="AC103" s="113"/>
      <c r="AD103" s="113"/>
      <c r="AE103" s="114"/>
      <c r="AF103" s="113"/>
      <c r="AG103" s="114">
        <f>SUM(AG66:AG102)</f>
        <v>1</v>
      </c>
      <c r="AH103" s="113">
        <f>SUM(AH66:AH102)</f>
        <v>96000</v>
      </c>
      <c r="AI103" s="114"/>
      <c r="AJ103" s="113"/>
      <c r="AK103" s="114"/>
      <c r="AL103" s="113"/>
      <c r="AM103" s="114"/>
      <c r="AN103" s="113"/>
      <c r="AO103" s="114"/>
      <c r="AP103" s="113"/>
      <c r="AQ103" s="113">
        <f>SUM(AQ66:AQ102)</f>
        <v>2236900</v>
      </c>
      <c r="AR103" s="113">
        <v>0</v>
      </c>
    </row>
    <row r="104" spans="1:10" s="43" customFormat="1" ht="15">
      <c r="A104" s="197" t="s">
        <v>61</v>
      </c>
      <c r="B104" s="197"/>
      <c r="C104" s="197"/>
      <c r="D104" s="197"/>
      <c r="E104" s="197"/>
      <c r="F104" s="197"/>
      <c r="G104" s="197"/>
      <c r="H104" s="197"/>
      <c r="I104" s="197"/>
      <c r="J104" s="197"/>
    </row>
    <row r="105" spans="5:13" ht="15">
      <c r="E105" s="3"/>
      <c r="I105" s="3"/>
      <c r="M105" s="3"/>
    </row>
    <row r="109" ht="15">
      <c r="J109" s="3"/>
    </row>
  </sheetData>
  <mergeCells count="33">
    <mergeCell ref="A65:AR65"/>
    <mergeCell ref="A7:AR7"/>
    <mergeCell ref="R3:S4"/>
    <mergeCell ref="T3:U4"/>
    <mergeCell ref="V3:W4"/>
    <mergeCell ref="X3:X4"/>
    <mergeCell ref="A3:A5"/>
    <mergeCell ref="B3:H3"/>
    <mergeCell ref="I3:I4"/>
    <mergeCell ref="J3:O3"/>
    <mergeCell ref="AB1:AR1"/>
    <mergeCell ref="AG3:AP3"/>
    <mergeCell ref="AQ3:AQ4"/>
    <mergeCell ref="AK4:AL4"/>
    <mergeCell ref="AM4:AN4"/>
    <mergeCell ref="AO4:AP4"/>
    <mergeCell ref="AE3:AF4"/>
    <mergeCell ref="A104:J104"/>
    <mergeCell ref="A2:AR2"/>
    <mergeCell ref="AR3:AR4"/>
    <mergeCell ref="B4:B5"/>
    <mergeCell ref="C4:C5"/>
    <mergeCell ref="D4:D5"/>
    <mergeCell ref="E4:E5"/>
    <mergeCell ref="F4:F5"/>
    <mergeCell ref="G4:G5"/>
    <mergeCell ref="H4:H5"/>
    <mergeCell ref="AG4:AH4"/>
    <mergeCell ref="AI4:AJ4"/>
    <mergeCell ref="Y3:Z4"/>
    <mergeCell ref="AA3:AB4"/>
    <mergeCell ref="AC3:AD4"/>
    <mergeCell ref="P3:Q4"/>
  </mergeCells>
  <conditionalFormatting sqref="AQ8:AQ63">
    <cfRule type="expression" priority="54" dxfId="45" stopIfTrue="1">
      <formula>AZ8&gt;0</formula>
    </cfRule>
  </conditionalFormatting>
  <conditionalFormatting sqref="AQ35">
    <cfRule type="expression" priority="47" dxfId="45" stopIfTrue="1">
      <formula>AZ35&gt;0</formula>
    </cfRule>
  </conditionalFormatting>
  <conditionalFormatting sqref="AQ34">
    <cfRule type="expression" priority="40" dxfId="45" stopIfTrue="1">
      <formula>AZ34&gt;0</formula>
    </cfRule>
  </conditionalFormatting>
  <conditionalFormatting sqref="C8:H63">
    <cfRule type="expression" priority="5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P8:AP63 J8:AH63 AJ8:AJ63 AL8:AL63 AN8:AN63">
    <cfRule type="expression" priority="50" dxfId="8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52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53" dxfId="1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35:H35">
    <cfRule type="expression" priority="44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J35:AH35 AJ35 AL35 AN35 AP35">
    <cfRule type="expression" priority="43" dxfId="8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45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46" dxfId="1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34:H34">
    <cfRule type="expression" priority="37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J34:AH34 AJ34 AL34 AN34 AP34">
    <cfRule type="expression" priority="36" dxfId="8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8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9" dxfId="1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I8:AI63 AK8:AK63 AM8:AM63 AO8:AO63">
    <cfRule type="expression" priority="31" dxfId="8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2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3" dxfId="1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I35">
    <cfRule type="expression" priority="28" dxfId="8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0" dxfId="1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I34">
    <cfRule type="expression" priority="25" dxfId="8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6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7" dxfId="1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K35">
    <cfRule type="expression" priority="22" dxfId="8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3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4" dxfId="1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K34">
    <cfRule type="expression" priority="19" dxfId="8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0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1" dxfId="1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M35">
    <cfRule type="expression" priority="16" dxfId="8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7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8" dxfId="1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M34">
    <cfRule type="expression" priority="13" dxfId="8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4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5" dxfId="1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O35">
    <cfRule type="expression" priority="10" dxfId="8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2" dxfId="1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O34">
    <cfRule type="expression" priority="7" dxfId="8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8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9" dxfId="1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8:I63">
    <cfRule type="expression" priority="5" dxfId="1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6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35">
    <cfRule type="expression" priority="3" dxfId="1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4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34">
    <cfRule type="expression" priority="1" dxfId="1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printOptions horizontalCentered="1"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scale="38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C8:H63</xm:sqref>
        </x14:conditionalFormatting>
        <x14:conditionalFormatting xmlns:xm="http://schemas.microsoft.com/office/excel/2006/main">
          <x14:cfRule type="expression" priority="5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52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5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AP8:AP63 J8:AH63 AJ8:AJ63 AL8:AL63 AN8:AN63</xm:sqref>
        </x14:conditionalFormatting>
        <x14:conditionalFormatting xmlns:xm="http://schemas.microsoft.com/office/excel/2006/main">
          <x14:cfRule type="expression" priority="4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C35:H35</xm:sqref>
        </x14:conditionalFormatting>
        <x14:conditionalFormatting xmlns:xm="http://schemas.microsoft.com/office/excel/2006/main">
          <x14:cfRule type="expression" priority="4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4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4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J35:AH35 AJ35 AL35 AN35 AP35</xm:sqref>
        </x14:conditionalFormatting>
        <x14:conditionalFormatting xmlns:xm="http://schemas.microsoft.com/office/excel/2006/main">
          <x14:cfRule type="expression" priority="3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C34:H34</xm:sqref>
        </x14:conditionalFormatting>
        <x14:conditionalFormatting xmlns:xm="http://schemas.microsoft.com/office/excel/2006/main">
          <x14:cfRule type="expression" priority="3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J34:AH34 AJ34 AL34 AN34 AP34</xm:sqref>
        </x14:conditionalFormatting>
        <x14:conditionalFormatting xmlns:xm="http://schemas.microsoft.com/office/excel/2006/main">
          <x14:cfRule type="expression" priority="3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2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AI8:AI63 AK8:AK63 AM8:AM63 AO8:AO63</xm:sqref>
        </x14:conditionalFormatting>
        <x14:conditionalFormatting xmlns:xm="http://schemas.microsoft.com/office/excel/2006/main">
          <x14:cfRule type="expression" priority="2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AI35</xm:sqref>
        </x14:conditionalFormatting>
        <x14:conditionalFormatting xmlns:xm="http://schemas.microsoft.com/office/excel/2006/main">
          <x14:cfRule type="expression" priority="2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AI34</xm:sqref>
        </x14:conditionalFormatting>
        <x14:conditionalFormatting xmlns:xm="http://schemas.microsoft.com/office/excel/2006/main">
          <x14:cfRule type="expression" priority="22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AK35</xm:sqref>
        </x14:conditionalFormatting>
        <x14:conditionalFormatting xmlns:xm="http://schemas.microsoft.com/office/excel/2006/main">
          <x14:cfRule type="expression" priority="1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AK34</xm:sqref>
        </x14:conditionalFormatting>
        <x14:conditionalFormatting xmlns:xm="http://schemas.microsoft.com/office/excel/2006/main">
          <x14:cfRule type="expression" priority="1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AM35</xm:sqref>
        </x14:conditionalFormatting>
        <x14:conditionalFormatting xmlns:xm="http://schemas.microsoft.com/office/excel/2006/main">
          <x14:cfRule type="expression" priority="1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AM34</xm:sqref>
        </x14:conditionalFormatting>
        <x14:conditionalFormatting xmlns:xm="http://schemas.microsoft.com/office/excel/2006/main">
          <x14:cfRule type="expression" priority="1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2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AO35</xm:sqref>
        </x14:conditionalFormatting>
        <x14:conditionalFormatting xmlns:xm="http://schemas.microsoft.com/office/excel/2006/main">
          <x14:cfRule type="expression" priority="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AO34</xm:sqref>
        </x14:conditionalFormatting>
        <x14:conditionalFormatting xmlns:xm="http://schemas.microsoft.com/office/excel/2006/main">
          <x14:cfRule type="expression" priority="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14:cfRule type="expression" priority="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I8:I63</xm:sqref>
        </x14:conditionalFormatting>
        <x14:conditionalFormatting xmlns:xm="http://schemas.microsoft.com/office/excel/2006/main">
          <x14:cfRule type="expression" priority="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14:cfRule type="expression" priority="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I35</xm:sqref>
        </x14:conditionalFormatting>
        <x14:conditionalFormatting xmlns:xm="http://schemas.microsoft.com/office/excel/2006/main">
          <x14:cfRule type="expression" priority="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14:cfRule type="expression" priority="2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I34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  <pageSetUpPr fitToPage="1"/>
  </sheetPr>
  <dimension ref="A1:N13"/>
  <sheetViews>
    <sheetView view="pageBreakPreview" zoomScale="115" zoomScaleSheetLayoutView="115" workbookViewId="0" topLeftCell="F1">
      <selection activeCell="O3" sqref="O3"/>
    </sheetView>
  </sheetViews>
  <sheetFormatPr defaultColWidth="8.8515625" defaultRowHeight="15"/>
  <cols>
    <col min="1" max="1" width="4.140625" style="12" customWidth="1"/>
    <col min="2" max="2" width="22.140625" style="12" customWidth="1"/>
    <col min="3" max="3" width="10.57421875" style="12" customWidth="1"/>
    <col min="4" max="4" width="17.8515625" style="12" customWidth="1"/>
    <col min="5" max="12" width="9.8515625" style="12" customWidth="1"/>
    <col min="13" max="14" width="14.140625" style="12" bestFit="1" customWidth="1"/>
    <col min="15" max="16384" width="8.8515625" style="12" customWidth="1"/>
  </cols>
  <sheetData>
    <row r="1" spans="1:14" ht="74.25" customHeight="1">
      <c r="A1" s="11"/>
      <c r="F1" s="217" t="s">
        <v>126</v>
      </c>
      <c r="G1" s="217"/>
      <c r="H1" s="217"/>
      <c r="I1" s="217"/>
      <c r="J1" s="217"/>
      <c r="K1" s="217"/>
      <c r="L1" s="217"/>
      <c r="M1" s="217"/>
      <c r="N1" s="217"/>
    </row>
    <row r="2" spans="1:14" ht="45" customHeight="1">
      <c r="A2" s="198" t="s">
        <v>100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4" ht="62.25" customHeight="1">
      <c r="A3" s="218" t="s">
        <v>24</v>
      </c>
      <c r="B3" s="216" t="s">
        <v>68</v>
      </c>
      <c r="C3" s="216" t="s">
        <v>67</v>
      </c>
      <c r="D3" s="216" t="s">
        <v>17</v>
      </c>
      <c r="E3" s="216" t="s">
        <v>33</v>
      </c>
      <c r="F3" s="216"/>
      <c r="G3" s="216"/>
      <c r="H3" s="216"/>
      <c r="I3" s="216"/>
      <c r="J3" s="216" t="s">
        <v>16</v>
      </c>
      <c r="K3" s="216"/>
      <c r="L3" s="216"/>
      <c r="M3" s="216"/>
      <c r="N3" s="216"/>
    </row>
    <row r="4" spans="1:14" ht="15">
      <c r="A4" s="219"/>
      <c r="B4" s="216"/>
      <c r="C4" s="216"/>
      <c r="D4" s="216"/>
      <c r="E4" s="13" t="s">
        <v>32</v>
      </c>
      <c r="F4" s="13" t="s">
        <v>31</v>
      </c>
      <c r="G4" s="13" t="s">
        <v>30</v>
      </c>
      <c r="H4" s="13" t="s">
        <v>29</v>
      </c>
      <c r="I4" s="13" t="s">
        <v>9</v>
      </c>
      <c r="J4" s="13" t="s">
        <v>32</v>
      </c>
      <c r="K4" s="13" t="s">
        <v>31</v>
      </c>
      <c r="L4" s="13" t="s">
        <v>30</v>
      </c>
      <c r="M4" s="13" t="s">
        <v>29</v>
      </c>
      <c r="N4" s="13" t="s">
        <v>9</v>
      </c>
    </row>
    <row r="5" spans="1:14" ht="15">
      <c r="A5" s="220"/>
      <c r="B5" s="216"/>
      <c r="C5" s="13" t="s">
        <v>25</v>
      </c>
      <c r="D5" s="14" t="s">
        <v>3</v>
      </c>
      <c r="E5" s="14" t="s">
        <v>26</v>
      </c>
      <c r="F5" s="14" t="s">
        <v>26</v>
      </c>
      <c r="G5" s="14" t="s">
        <v>26</v>
      </c>
      <c r="H5" s="14" t="s">
        <v>26</v>
      </c>
      <c r="I5" s="14" t="s">
        <v>26</v>
      </c>
      <c r="J5" s="14" t="s">
        <v>2</v>
      </c>
      <c r="K5" s="14" t="s">
        <v>2</v>
      </c>
      <c r="L5" s="14" t="s">
        <v>2</v>
      </c>
      <c r="M5" s="14" t="s">
        <v>2</v>
      </c>
      <c r="N5" s="14" t="s">
        <v>2</v>
      </c>
    </row>
    <row r="6" spans="1:14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</row>
    <row r="7" spans="1:14" s="33" customFormat="1" ht="15">
      <c r="A7" s="16"/>
      <c r="B7" s="16">
        <v>2017</v>
      </c>
      <c r="C7" s="32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</row>
    <row r="8" spans="1:14" ht="25.5" customHeight="1">
      <c r="A8" s="15"/>
      <c r="B8" s="18" t="s">
        <v>101</v>
      </c>
      <c r="C8" s="17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</row>
    <row r="9" spans="1:14" s="38" customFormat="1" ht="15">
      <c r="A9" s="34"/>
      <c r="B9" s="35">
        <v>2018</v>
      </c>
      <c r="C9" s="36">
        <v>460187.43</v>
      </c>
      <c r="D9" s="37">
        <v>16485</v>
      </c>
      <c r="E9" s="36">
        <v>0</v>
      </c>
      <c r="F9" s="36">
        <v>0</v>
      </c>
      <c r="G9" s="36">
        <v>0</v>
      </c>
      <c r="H9" s="37">
        <v>56</v>
      </c>
      <c r="I9" s="37">
        <f>H9</f>
        <v>56</v>
      </c>
      <c r="J9" s="36">
        <v>0</v>
      </c>
      <c r="K9" s="36">
        <v>0</v>
      </c>
      <c r="L9" s="36">
        <v>0</v>
      </c>
      <c r="M9" s="36">
        <v>392162038.22</v>
      </c>
      <c r="N9" s="36">
        <f>M9</f>
        <v>392162038.22</v>
      </c>
    </row>
    <row r="10" spans="1:14" s="42" customFormat="1" ht="29.25" customHeight="1">
      <c r="A10" s="39">
        <v>1</v>
      </c>
      <c r="B10" s="39" t="s">
        <v>101</v>
      </c>
      <c r="C10" s="40">
        <f>C9</f>
        <v>460187.43</v>
      </c>
      <c r="D10" s="41">
        <f>D9</f>
        <v>16485</v>
      </c>
      <c r="E10" s="40">
        <v>0</v>
      </c>
      <c r="F10" s="40">
        <v>0</v>
      </c>
      <c r="G10" s="40">
        <v>0</v>
      </c>
      <c r="H10" s="41">
        <f>H9</f>
        <v>56</v>
      </c>
      <c r="I10" s="41">
        <f>H9</f>
        <v>56</v>
      </c>
      <c r="J10" s="40">
        <v>0</v>
      </c>
      <c r="K10" s="40">
        <v>0</v>
      </c>
      <c r="L10" s="40">
        <v>0</v>
      </c>
      <c r="M10" s="40">
        <f>M9</f>
        <v>392162038.22</v>
      </c>
      <c r="N10" s="40">
        <f>M9</f>
        <v>392162038.22</v>
      </c>
    </row>
    <row r="11" spans="1:14" ht="17.65" customHeight="1">
      <c r="A11" s="19"/>
      <c r="B11" s="20">
        <v>2019</v>
      </c>
      <c r="C11" s="10">
        <v>199521.3</v>
      </c>
      <c r="D11" s="22">
        <v>7574</v>
      </c>
      <c r="E11" s="21">
        <f aca="true" t="shared" si="0" ref="E11:L11">SUM(E12:E12)</f>
        <v>0</v>
      </c>
      <c r="F11" s="21">
        <f t="shared" si="0"/>
        <v>0</v>
      </c>
      <c r="G11" s="21">
        <f t="shared" si="0"/>
        <v>0</v>
      </c>
      <c r="H11" s="22">
        <v>37</v>
      </c>
      <c r="I11" s="22">
        <f>H11</f>
        <v>37</v>
      </c>
      <c r="J11" s="23">
        <f t="shared" si="0"/>
        <v>0</v>
      </c>
      <c r="K11" s="23">
        <f t="shared" si="0"/>
        <v>0</v>
      </c>
      <c r="L11" s="23">
        <f t="shared" si="0"/>
        <v>0</v>
      </c>
      <c r="M11" s="24">
        <v>116506804</v>
      </c>
      <c r="N11" s="24">
        <f>M11</f>
        <v>116506804</v>
      </c>
    </row>
    <row r="12" spans="1:14" ht="28.9" customHeight="1">
      <c r="A12" s="18">
        <v>1</v>
      </c>
      <c r="B12" s="25" t="s">
        <v>101</v>
      </c>
      <c r="C12" s="26">
        <f>C11</f>
        <v>199521.3</v>
      </c>
      <c r="D12" s="27">
        <f>D11</f>
        <v>7574</v>
      </c>
      <c r="E12" s="31">
        <v>0</v>
      </c>
      <c r="F12" s="31">
        <v>0</v>
      </c>
      <c r="G12" s="31">
        <v>0</v>
      </c>
      <c r="H12" s="28">
        <f>H11</f>
        <v>37</v>
      </c>
      <c r="I12" s="28">
        <f>H11</f>
        <v>37</v>
      </c>
      <c r="J12" s="29">
        <v>0</v>
      </c>
      <c r="K12" s="29">
        <v>0</v>
      </c>
      <c r="L12" s="29">
        <v>0</v>
      </c>
      <c r="M12" s="30">
        <f>M11</f>
        <v>116506804</v>
      </c>
      <c r="N12" s="30">
        <f>M11</f>
        <v>116506804</v>
      </c>
    </row>
    <row r="13" spans="1:10" ht="15">
      <c r="A13" s="215" t="s">
        <v>61</v>
      </c>
      <c r="B13" s="215"/>
      <c r="C13" s="215"/>
      <c r="D13" s="215"/>
      <c r="E13" s="215"/>
      <c r="F13" s="215"/>
      <c r="G13" s="215"/>
      <c r="H13" s="215"/>
      <c r="I13" s="215"/>
      <c r="J13" s="215"/>
    </row>
  </sheetData>
  <mergeCells count="9">
    <mergeCell ref="A13:J13"/>
    <mergeCell ref="E3:I3"/>
    <mergeCell ref="J3:N3"/>
    <mergeCell ref="F1:N1"/>
    <mergeCell ref="A2:N2"/>
    <mergeCell ref="A3:A5"/>
    <mergeCell ref="B3:B5"/>
    <mergeCell ref="C3:C4"/>
    <mergeCell ref="D3:D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Пчельников И.А.</dc:creator>
  <cp:keywords/>
  <dc:description/>
  <cp:lastModifiedBy>press</cp:lastModifiedBy>
  <cp:lastPrinted>2018-02-13T12:20:26Z</cp:lastPrinted>
  <dcterms:created xsi:type="dcterms:W3CDTF">2014-04-04T11:20:04Z</dcterms:created>
  <dcterms:modified xsi:type="dcterms:W3CDTF">2018-02-13T13:28:20Z</dcterms:modified>
  <cp:category/>
  <cp:version/>
  <cp:contentType/>
  <cp:contentStatus/>
</cp:coreProperties>
</file>